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nicoa\OneDrive\Bureau\Cartable\CMI\Stage\"/>
    </mc:Choice>
  </mc:AlternateContent>
  <xr:revisionPtr revIDLastSave="0" documentId="13_ncr:1_{BA935223-6559-4953-BEF9-FEB450EFF764}" xr6:coauthVersionLast="47" xr6:coauthVersionMax="47" xr10:uidLastSave="{00000000-0000-0000-0000-000000000000}"/>
  <bookViews>
    <workbookView xWindow="-110" yWindow="-110" windowWidth="19420" windowHeight="11020" activeTab="2" xr2:uid="{F3913062-BB55-4A9E-8951-40348BC34F19}"/>
  </bookViews>
  <sheets>
    <sheet name="Informations" sheetId="1" r:id="rId1"/>
    <sheet name="Analyse des PLU" sheetId="2" r:id="rId2"/>
    <sheet name="Analyse comparative des PLU" sheetId="5" r:id="rId3"/>
    <sheet name="Brouillon-Graphiques" sheetId="6"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7" i="6" l="1"/>
  <c r="Q11" i="6"/>
  <c r="G10" i="6"/>
  <c r="AD12" i="6"/>
  <c r="M13" i="6"/>
  <c r="M16" i="6"/>
  <c r="B25" i="6"/>
  <c r="B22" i="6"/>
  <c r="B15" i="6"/>
  <c r="AD11" i="6"/>
  <c r="AD10" i="6"/>
  <c r="AD9" i="6"/>
  <c r="AD8" i="6"/>
  <c r="AD7" i="6"/>
  <c r="W11" i="6"/>
  <c r="W10" i="6"/>
  <c r="W9" i="6"/>
  <c r="W8" i="6"/>
  <c r="W7" i="6"/>
  <c r="M12" i="6"/>
  <c r="M25" i="6" s="1"/>
  <c r="M18" i="6"/>
  <c r="B9" i="6"/>
  <c r="B16" i="6"/>
  <c r="B13" i="6"/>
  <c r="B14" i="6"/>
  <c r="B8" i="6"/>
  <c r="B18" i="6"/>
  <c r="B20" i="6"/>
  <c r="B21" i="6"/>
  <c r="B11" i="6"/>
  <c r="B17" i="6"/>
  <c r="B23" i="6"/>
  <c r="B10" i="6"/>
  <c r="B24" i="6"/>
  <c r="B19" i="6"/>
  <c r="B12" i="6"/>
  <c r="Y26" i="5"/>
  <c r="W26" i="5"/>
  <c r="U26" i="5"/>
  <c r="S26" i="5"/>
  <c r="Q26" i="5"/>
  <c r="O26" i="5"/>
  <c r="M26" i="5"/>
  <c r="K26" i="5"/>
  <c r="I26" i="5"/>
  <c r="G26" i="5"/>
</calcChain>
</file>

<file path=xl/sharedStrings.xml><?xml version="1.0" encoding="utf-8"?>
<sst xmlns="http://schemas.openxmlformats.org/spreadsheetml/2006/main" count="1602" uniqueCount="599">
  <si>
    <t xml:space="preserve">Type </t>
  </si>
  <si>
    <t>Bool</t>
  </si>
  <si>
    <t>SCoT_G-A</t>
  </si>
  <si>
    <t>Date-approb</t>
  </si>
  <si>
    <t>Révision_?</t>
  </si>
  <si>
    <t>projets_futures</t>
  </si>
  <si>
    <t>Def_CES</t>
  </si>
  <si>
    <t>Def_espaces_verts</t>
  </si>
  <si>
    <t>Def_stationnement</t>
  </si>
  <si>
    <t>UA</t>
  </si>
  <si>
    <t>CES</t>
  </si>
  <si>
    <t>Hauteur_max</t>
  </si>
  <si>
    <t>Aide à la lecture</t>
  </si>
  <si>
    <t>La commune appartient-elle au SCoT du Grand Avignon ?</t>
  </si>
  <si>
    <t>Quand à été approuvé le PLU actuel</t>
  </si>
  <si>
    <t>Est-il en cours de révision ?</t>
  </si>
  <si>
    <t>Quels sont les projets évoqués par le PLU</t>
  </si>
  <si>
    <t>Définition du coefficient d'emprise au sol</t>
  </si>
  <si>
    <t>Définition des espaces verts</t>
  </si>
  <si>
    <t>Définition du stationnement</t>
  </si>
  <si>
    <t>Valeur du coefficient d'emprise au sol</t>
  </si>
  <si>
    <t>Hauteur_clôtures</t>
  </si>
  <si>
    <t>Nombre_stationnements</t>
  </si>
  <si>
    <t>%_LLS</t>
  </si>
  <si>
    <t>UC</t>
  </si>
  <si>
    <t>UD</t>
  </si>
  <si>
    <t>txt</t>
  </si>
  <si>
    <t>Txt</t>
  </si>
  <si>
    <t>/</t>
  </si>
  <si>
    <t>//</t>
  </si>
  <si>
    <t>///</t>
  </si>
  <si>
    <t>Critères</t>
  </si>
  <si>
    <t>SRCE</t>
  </si>
  <si>
    <t>Risques_naturels</t>
  </si>
  <si>
    <t>SDAGE_RM</t>
  </si>
  <si>
    <t>PPRi</t>
  </si>
  <si>
    <t>PADD</t>
  </si>
  <si>
    <t>La commune a-t-elle un Plan d'aménagement de développement durable</t>
  </si>
  <si>
    <t>La commune a-t-elle un Shéma régionale de cohérence écologique</t>
  </si>
  <si>
    <t>Quels sont les risques naturels qui menacent la commune ?</t>
  </si>
  <si>
    <t>La commune fait-elle partie du shéma directeur d'aménagement et de gestion des eaux ?</t>
  </si>
  <si>
    <t>Bool or Txt</t>
  </si>
  <si>
    <t>Int or Txt</t>
  </si>
  <si>
    <t>Observation PPRi</t>
  </si>
  <si>
    <t>Oui</t>
  </si>
  <si>
    <t>Durance, Coulon, Calavon</t>
  </si>
  <si>
    <t>non précisé</t>
  </si>
  <si>
    <t>Le stationnement des véhicules correspondant aux besoins des constructions et installations doit être assuré en dehors des voies publiques ou privées susceptibles d’être affectées à la circulation publique</t>
  </si>
  <si>
    <t>Correspond</t>
  </si>
  <si>
    <t>Inondation, incendie de forêt, sismique, retrait gonflement des argiles, transports de matières dangereuses</t>
  </si>
  <si>
    <t>%_espaces_verts</t>
  </si>
  <si>
    <t>UX13</t>
  </si>
  <si>
    <t>La commune est-elle concernée par le programme Natura 2000 ?</t>
  </si>
  <si>
    <t>Natura_2000 ?</t>
  </si>
  <si>
    <t>Site_Natura_2000</t>
  </si>
  <si>
    <t>Durance</t>
  </si>
  <si>
    <t>Observation_PADD</t>
  </si>
  <si>
    <t>Observations sur le PADD</t>
  </si>
  <si>
    <t>Quels sites sont soumis à Natura 2000</t>
  </si>
  <si>
    <t>Extension du cimetière à l'Ouest du croisement du chemin St-Roch et Castelas /Permettre l'implantation de construction en zone AD / Construction de logements locatifs sociaux dans deux nouvelles zones 1AU et 2AU entre la route du Thor et le chemin de la Loge.</t>
  </si>
  <si>
    <t>PADD appliqué dans le cadre de la construction des nouveaux quartiers, en construsant au minimum 35% de LLS</t>
  </si>
  <si>
    <t>Non réglementée par le Plan Local d’Urbanisme.</t>
  </si>
  <si>
    <t>&lt;60% en temps normal et 70% dans le cadre de la réalisation de LLS, en Ubb / &lt;30% en temps normal et 35% dans le cadre de la réalisation de LLS, en Ubc</t>
  </si>
  <si>
    <t>&lt;20% dans les zones UCd et UCdf3 et 25% dans le cadre de la réalisation de LLS, en UC</t>
  </si>
  <si>
    <t xml:space="preserve">&gt;15% </t>
  </si>
  <si>
    <t>La hauteur des faîtages et des goutières doivent être sensiblement égale à la hauteur moyenne des constructions existantes</t>
  </si>
  <si>
    <t>Égouts &lt;9,5m, faitages &lt;11,5m</t>
  </si>
  <si>
    <t>Égouts &lt;8,5m, faitages &lt;10m</t>
  </si>
  <si>
    <t>Égouts &lt;7m, faitages &lt;9m</t>
  </si>
  <si>
    <t xml:space="preserve">&gt;70% </t>
  </si>
  <si>
    <t>Faitages &lt;11m</t>
  </si>
  <si>
    <t>2m</t>
  </si>
  <si>
    <t>UE</t>
  </si>
  <si>
    <t>N/A</t>
  </si>
  <si>
    <t>1 place de 25m² pour un logement de moins de 50m², et 2 places de 25m² pour un logement de plus de 50m²</t>
  </si>
  <si>
    <t>Correspond aux besoins</t>
  </si>
  <si>
    <t>UX12</t>
  </si>
  <si>
    <t>UX11</t>
  </si>
  <si>
    <t>UX10</t>
  </si>
  <si>
    <t>UX9</t>
  </si>
  <si>
    <t>Pourcentage de logements locatifs et sociaux dans chaque nouvelle construction de plus de 300m²</t>
  </si>
  <si>
    <t>&gt;30%</t>
  </si>
  <si>
    <t>&gt;25%</t>
  </si>
  <si>
    <t>Espaces plantés, feuillus -&gt; platanes, marronniers, tilleuls, micocouliers</t>
  </si>
  <si>
    <t>10% lors de nouvelles constructions</t>
  </si>
  <si>
    <t>1 arbre pour quatre emplacements de voiture</t>
  </si>
  <si>
    <t>oui</t>
  </si>
  <si>
    <t>Def_clôture</t>
  </si>
  <si>
    <t xml:space="preserve">Une clôture est ce qui sert à obstruer le passage, à enclore un espace, le plus souvent à séparer deux propriétés : propriété privée et domaine public, ou deux propriétés privées. </t>
  </si>
  <si>
    <t>L’emprise au sol correspond à la projection verticale du volume de la construction, tous débords et surplombs inclus.</t>
  </si>
  <si>
    <t>Les espaces verts correspondent aux espaces libres plantés (arbre, arbuste, pelouse, prairie…) et ne comprennent pas les espaces goudronnés, engravillonés tels que les voies d’accès.</t>
  </si>
  <si>
    <t>Def_Hauteur</t>
  </si>
  <si>
    <t xml:space="preserve">La hauteur totale d’une construction, d’une façade, ou d’une installation correspond à la différence de niveau entre son point le plus haut et son point le plus bas situé à sa verticale. </t>
  </si>
  <si>
    <t>Le stationnement des véhicules correspondant aux normes imposées pour les constructions et installations ainsi que leurs zones de manœuvre doivent être assurés en dehors des voies.</t>
  </si>
  <si>
    <t>Non</t>
  </si>
  <si>
    <t>La Sorgues</t>
  </si>
  <si>
    <t>Risques hydroliques, sismiques, incendie de forêt, inondation, érosion, affaissements</t>
  </si>
  <si>
    <t>Non réglementée par le Plan Local d'Urbanisme</t>
  </si>
  <si>
    <t xml:space="preserve">&lt;60% pour le zones UCa, UCq, UCf, UCv, UCt, 70% pour les zones Ucg, et pour les zones UCm et UCmr, l’emprise au sol découle des autres règles. </t>
  </si>
  <si>
    <t>&lt;60% pour UDa , et &lt;50% pour Udb</t>
  </si>
  <si>
    <t xml:space="preserve">&lt;70% pour UEa, UEb, UEc et UEh, &lt;60% pour UEs, &lt;50% pour UEm </t>
  </si>
  <si>
    <t>La hauteur au faîte ne pourra excéder celle du plus élevé des deux immeubles limitrophes présentant leurs façades du même côté de la rue.</t>
  </si>
  <si>
    <t>Les hauteurs des constructions ainsi que les lignes de faîtes et de sablières doivent être en harmonie avec celles des constructions avoisinantes.</t>
  </si>
  <si>
    <t>11 mètres au faitage en zones UCa, UCf, UCv, UCt, 15 mètres pour les façades ne donnant pas sur une voie ou une emprise publique et 12 mètres à la sablière le long des voies et emprises publiques, pour les zones UCg, 17 mètres au faitages en zones UCq, 19 mètres au faitage en zone UCmr.</t>
  </si>
  <si>
    <t xml:space="preserve">9 mètres au faitage </t>
  </si>
  <si>
    <t xml:space="preserve">15 mètres au faitage, en dépassement ponctuel pouvant atteindre 19 mètres sera possible s’il n’excède pas 25 % de la superficie des toitures.en zones UEa, Uec / 9 mètres en UEb / 14 mètres Ueh / 6 mètres en UEm / 7 mètres en UEs </t>
  </si>
  <si>
    <t xml:space="preserve">Les clôtures devront s’adapter à la forme urbaine du quartier et être de préférence réalisées dans des maçonneries pleines et enduites identiques aux constructions. </t>
  </si>
  <si>
    <t>&lt;2 mètres</t>
  </si>
  <si>
    <t xml:space="preserve">&lt;2 mètres en zones UCa, UCf, UCq, UCg, UCv, UCt </t>
  </si>
  <si>
    <t>1 place pour 40m² de surface habitable, 1 place par LLS</t>
  </si>
  <si>
    <t>1,5 place en dessous de 60m² d'habitat, 2 places entre 60m² et 90m² d'habitat, 3 places au-delà de 90m²d'habitat</t>
  </si>
  <si>
    <t>1 place jusqu’à 50m² de planger créé, 2 places jusqu’à 90m² de plancher créer, 3 places au-delà de 90m² de planger créé</t>
  </si>
  <si>
    <t>"Les plantations existantes, notamment les arbres de haute tige, doivent être si possible maintenus ou remplacés sur la parcelle si leur abattage s’avère nécessaire."</t>
  </si>
  <si>
    <t>"Les plantations existantes, notamment les arbres de haute tige, doivent être si possible maintenus ou remplacés sur la parcelle si leur abattage s’avère nécessaire. "</t>
  </si>
  <si>
    <t xml:space="preserve">&gt;50% de la surface des zones non-bâties, 20% de l'unité foncière en zone UCa et UCg. </t>
  </si>
  <si>
    <t>&gt;50% de la surface des zones non-bâties, 30% de l'unité foncière en zone UDa, 40% de l'unité foncière en zone UDb.</t>
  </si>
  <si>
    <t>Les espaces libres ou non bâtis doivent être traités en espaces verts, plantés d’arbres et arbustes, sur 50% au moins de leur surface.</t>
  </si>
  <si>
    <t xml:space="preserve">En cas de réalisation d’un programme comprenant plus de trois logements ou plus trois lots à bâtir, au minimum 30% des logements doivent être affectés au logement locatif social, dont 15% maximum au PLS </t>
  </si>
  <si>
    <t>Le Coefficient d’Emprise au Sol (CES) est le rapport de la surface bâtie au sol à la superficie de l'unité foncière. L’emprise au sol correspond à la projection verticale du volume de la construction, tous débords et surplombs inclus, exception faite des débords de toiture et des ornements tels que les éléments de modénature ou architecturaux lorsqu’ils ne sont pas soutenus par des poteaux ou des encorbellements et qu’ils sont inférieurs ou égaux à 0,60 mètre de débord</t>
  </si>
  <si>
    <t>Une clôture est ce qui sert à obstruer le passage, à enclore un espace, le plus souvent à séparer deux propriétés : propriété privée et domaine public, ou deux propriétés privées. Elle est alors élevée en limite séparative des deux propriétés.</t>
  </si>
  <si>
    <t>Les espaces verts correspondent aux espaces libres plantés (arbre, arbuste, pelouse, prairie…) et ne comprennent pas les espaces goudronnés, égravillonnés tels que les voies d’accès.</t>
  </si>
  <si>
    <t>La hauteur d’une construction est la différence d’altitude calculée verticalement entre le point le plus bas de la façade de la construction mesurée à partir du terrain réaménagé si sa côte est inférieure à celle du terrain naturel, ou à partir du terrain naturel si la côte du terrain réaménagé est supérieure, en tout point de l’égout de toiture ou de l’acrotère.</t>
  </si>
  <si>
    <t xml:space="preserve">risques retrait gonfrement des argiles, risques liés au transport de matières dangereuses du fait de la traversée d'un pipeline, risque sismique, feux de forêt </t>
  </si>
  <si>
    <t>Oui, car compatible avec le SCoT</t>
  </si>
  <si>
    <t>Réseau des Sorgues</t>
  </si>
  <si>
    <t xml:space="preserve">La commune n'est pas soumise à un risque d'inondation </t>
  </si>
  <si>
    <t>&lt;40% de la superficie du terrain</t>
  </si>
  <si>
    <t>&lt;30% de la superfiice du terrain</t>
  </si>
  <si>
    <t>&lt;20% de la superficie du terrain en zone UD1, et 10% en zone UD2</t>
  </si>
  <si>
    <t>&lt;50% de la superficie du terrain</t>
  </si>
  <si>
    <t>&lt;11 mètres au faitage</t>
  </si>
  <si>
    <t>&lt;9 mètres au faitage</t>
  </si>
  <si>
    <t>&lt;9 mètres à l'égout de la toiture</t>
  </si>
  <si>
    <t>&lt;1,80 m</t>
  </si>
  <si>
    <t xml:space="preserve">1 place de stationnement par tranche de 80m² entamé de surface de plancher </t>
  </si>
  <si>
    <t xml:space="preserve">1 place de stationnement par tranche de 60m² entamé de surface de plancher </t>
  </si>
  <si>
    <t xml:space="preserve">1 place de stationnement par tranche de 40m² entamé de surface de plancher </t>
  </si>
  <si>
    <t>Le PLH oblige à construire 10% de logements locatifs sociaux. La ville n'est pas soumise aux 20% de la loi SRU</t>
  </si>
  <si>
    <t>Les  aménagements nouveaux devront respecter le caractère paysager de la zone dans laquelle ils s’inscrivent / Les surfaces libres de constructions et les délaissés des aires de stationnement doivent être plantés / un arbre pour quatre places de stationnement</t>
  </si>
  <si>
    <t>Les  aménagements nouveaux devront respecter le caractère paysager de la zone dans laquelle ils s’inscrivent / Les surfaces libres de constructions et les délaissés des aires de stationnement doivent être plantés / un arbre pour deux places de stationnement</t>
  </si>
  <si>
    <t>Construction de nouveaux logements et services rue l. Pasteur et avenue François Lascour / zone de promenade, parking et habitat (30 à 40 logements) dans le secteur du Bord du Rhône / zone de logements de moyenne densité (35 à 45) / construction d'un axe routier reliant la RD 225 à l'avenue St-Trouquet.</t>
  </si>
  <si>
    <t>L’emprise au sol est la projection verticale du volume de la construction, tous débords et surplombs inclus.</t>
  </si>
  <si>
    <t xml:space="preserve">terrain naturel : Altitude du terrain avant travaux d'aménagement à chaque point de mesure. </t>
  </si>
  <si>
    <t>Oui, annexé au PLU</t>
  </si>
  <si>
    <t xml:space="preserve">risques d'inondation (Rhône, roubine Morières-Cassagne, Canal de Vaucluse, Filiole Saint-Martin, Canal Crillon), feu de forêt, sismique, </t>
  </si>
  <si>
    <t>&lt;60% pour les zones UAa, UAb, UAc, UAd et UAc1</t>
  </si>
  <si>
    <t>&lt;60% du terrain d'assiette du projet</t>
  </si>
  <si>
    <t>&lt;50% en UC, &lt;30% en Ucb, 30% en Uca et UCc.</t>
  </si>
  <si>
    <t>&lt;70% de la superficie du terrain d'assiette.</t>
  </si>
  <si>
    <t xml:space="preserve">Les faîtages doivent s’établir sous l’enveloppe générale des toitures de la zone. </t>
  </si>
  <si>
    <t>&lt;15 mètres au faitage</t>
  </si>
  <si>
    <t>&lt;12 mètres à l'égout du toit, &lt;30 mètres en UEa, pour les structures industrielles</t>
  </si>
  <si>
    <t>Non reglementé</t>
  </si>
  <si>
    <t>Une place pour un logement de 60m² de plancher de surface, une place et demi pour un logement entre 60m² et 110m² de plancher de surface, 2 places de stationnement par logement de plus de 110m² de plancher de surface / une place de stationnement par logement de moins de 40m² de plancher de surface et deux places de stationnemnet pour les logements de plus de 40m² de plancher de surface</t>
  </si>
  <si>
    <t>Une place pour un logement de 50m² de plancher de surface, et une place pour un logement de 50m² de plancher de surface</t>
  </si>
  <si>
    <t>Une place pour un logement de 40m² de plancher de surface, et une place pour un logement de 40m² de plancher de surface</t>
  </si>
  <si>
    <t>&gt;30% dans les zones 2AU</t>
  </si>
  <si>
    <t>&gt;30% dans les zones UBa.</t>
  </si>
  <si>
    <t>N/A ou 25% du SRU</t>
  </si>
  <si>
    <t>Les plantations existantes seront de préférence maintenues / un arbre pour quatre places de parking</t>
  </si>
  <si>
    <t xml:space="preserve">Les plantations existantes seront de préférence maintenues / un arbre pour quatre places de parking / Dans les opérations d’aménagement portant sur une surface de terrains d’au moins 2 000 m², il est exigé de traiter en espaces verts commun un minimum de 10% de la superficie du terrain d’assiette de l’opération. </t>
  </si>
  <si>
    <t>Les surfaces libres de toute occupation du sol ainsi que les délaissés des aires de stationnement devront être traitées en espaces verts plantés / un arbre pour quatre places de stationnement.</t>
  </si>
  <si>
    <t>1 : Caumont</t>
  </si>
  <si>
    <t>3 : Entraigues</t>
  </si>
  <si>
    <t>4 : Jonquerette</t>
  </si>
  <si>
    <t>5 : Le Pontet</t>
  </si>
  <si>
    <t>6 : Les Angles</t>
  </si>
  <si>
    <t>7 : Morières</t>
  </si>
  <si>
    <t>8 : Rochefort</t>
  </si>
  <si>
    <t>9 : Pujaut</t>
  </si>
  <si>
    <t>10 : Roquemaure</t>
  </si>
  <si>
    <t>11 : St-Saturnin</t>
  </si>
  <si>
    <t>12 : Sauveterre</t>
  </si>
  <si>
    <t>13 : Saze</t>
  </si>
  <si>
    <t>14 : Vedène</t>
  </si>
  <si>
    <t>15 : Velleron</t>
  </si>
  <si>
    <t>16 : Villeneuve</t>
  </si>
  <si>
    <t>Dist_constru_emprises_public</t>
  </si>
  <si>
    <t>Distance des constructions aux emprises publiques</t>
  </si>
  <si>
    <t>UX7</t>
  </si>
  <si>
    <t>&gt;3 mètres</t>
  </si>
  <si>
    <t>&gt;4 mètres</t>
  </si>
  <si>
    <t>&lt;15 mètres</t>
  </si>
  <si>
    <t>&lt;7 mètres</t>
  </si>
  <si>
    <t>&lt;4 mètres</t>
  </si>
  <si>
    <t>&lt;6 mètres</t>
  </si>
  <si>
    <t>distance = Hauteur du batiment/2, et doit rester ≥ 3 m</t>
  </si>
  <si>
    <t>Si la construction a une hauteur &lt;= à 4,5 mètres au faîtage la distance est de 3 mètres en secteurs UCa, UCg, UCq, UCv / si la construction a une hauteur &lt;= 4,5 mètres au faîtage, la distance est de 3 mètres à partir de la limite en zone UCt / minimum 4m en zone UCm et UCmr.</t>
  </si>
  <si>
    <t xml:space="preserve">&gt;=3 mètres en UEa  / 7&gt;L&gt;H/2 en UEb et UEh / &gt;4m en UEc / 3&gt;L&gt;H/2 en UEs et UEm </t>
  </si>
  <si>
    <t xml:space="preserve"> 4&gt;L&gt;H/2 </t>
  </si>
  <si>
    <t xml:space="preserve"> 3&gt;L&gt;H/2 </t>
  </si>
  <si>
    <t>risques d'effondrement des terrains, inondation, sismique, glissement de terrain</t>
  </si>
  <si>
    <t>Rhône</t>
  </si>
  <si>
    <t xml:space="preserve">30% en zone Ud et UDs / 50% en UDa </t>
  </si>
  <si>
    <t>2 : Avignon extramuros</t>
  </si>
  <si>
    <t>La hauteur des constructions doit être sensiblement égale à la hauteur moyenne des constructions voisines.</t>
  </si>
  <si>
    <t>18 mètres au faitage en UB / 15 mètres au faitage en UBa / 12 mètres au faitage en Ubb</t>
  </si>
  <si>
    <t xml:space="preserve">12 mètres au faitage / 9 mètres en UCa </t>
  </si>
  <si>
    <t>9 mètres au faitage</t>
  </si>
  <si>
    <t>&lt;1,80 mètres</t>
  </si>
  <si>
    <t>Hauteur maximale des clôtures des habitations</t>
  </si>
  <si>
    <t>Nombre de stationnements des habitations</t>
  </si>
  <si>
    <t>Pourcentage d'espace vert</t>
  </si>
  <si>
    <t>au moins une place de stationnement par logement</t>
  </si>
  <si>
    <t xml:space="preserve">deux places de stationnement par
logement </t>
  </si>
  <si>
    <t>30% de logements locatifs sociaux pour les programmes de plus de 6
logements et/ou de plus de 400 m² de surface de plancher / à noter qu'il y a certains quartier ou le pourcentage est beaucoup plus élevé.</t>
  </si>
  <si>
    <t>Sauf impossibilité technique justifiée, les surfaces libres de toute construction ainsi que les aires de stationnement non couvertes
doivent être laissées si possible en pleine terre / 1 arbre de haute tige pour 4 places de
stationnement / Dans la mesure du possible, les plantations existantes devront être maintenues</t>
  </si>
  <si>
    <t>Sauf impossibilité technique justifiée, les surfaces libres de toute construction ainsi que les aires de stationnement non couvertes
doivent être laissées si possible en pleine terre / 1 arbre de haute tige pour 4 places de
stationnement</t>
  </si>
  <si>
    <t>Le pétitionnaire devra prévoir 15% d’espaces libres traités en pleine terre / 1 arbre de haute tige pour 4 places de
stationnement / sur les aires de stationement, 25 m² d'espaces verts aménagés par 100 m² de surface de plancher / Dans la mesure du possible, les plantations existantes devront être maintenues</t>
  </si>
  <si>
    <t>Inondation (roubine Morières-Cassagne)</t>
  </si>
  <si>
    <t>C'est la projection au sol du volume de la construction selon le plan vertical.</t>
  </si>
  <si>
    <t>Hauteur : la hauteur autorisée est comptée à partir du niveau du terrain naturel au centre de la façade.</t>
  </si>
  <si>
    <t>Non fixé</t>
  </si>
  <si>
    <t>&lt;50% de la superficie du terrain, sauf en UBc, où elle est de 36%</t>
  </si>
  <si>
    <t>&lt;30%</t>
  </si>
  <si>
    <t>&lt;25% / &lt;50% pour les activités artisanales ou commerciales</t>
  </si>
  <si>
    <t>&lt;11,5 mètres au faitage</t>
  </si>
  <si>
    <t xml:space="preserve">&lt;8,5 mètres au faitage en UB, &lt;11,5 mètres au faitage en UBa / &lt;12 mètres au faitage en UBb / &lt;13,5 mètres en UBc </t>
  </si>
  <si>
    <t>&lt;8,5 mètres par rapport au faitage</t>
  </si>
  <si>
    <t>hauteur maximale &lt;9 mètres</t>
  </si>
  <si>
    <t>Les clôtures devront être traitées avec le même soin que les façades des bâtiments et ne pas constituer, par leurs matériaux, leur aspect ou leur couleur, des dissonances architecturales avec le cadre environnant. Dans les opérations d'aménagement ou de construction les clôtures sur rue seront traitées de manière homogène.</t>
  </si>
  <si>
    <t>&lt;2,5 mètres pour les murs pleins, &lt;2 mètres pour les murs bahuts</t>
  </si>
  <si>
    <t>&lt;3,5 mètres</t>
  </si>
  <si>
    <t>1 place par Logements locatifs sociaux</t>
  </si>
  <si>
    <t>1 place par tranche entamée de 50 m2 de surface de plancher créée .</t>
  </si>
  <si>
    <t>1 place pour 60 m2 de surface de plancher .</t>
  </si>
  <si>
    <t>1 place pour 50 m2 de surface de plancher .</t>
  </si>
  <si>
    <t>1 place par tranche entamée de 60 m2 de surface de plancher</t>
  </si>
  <si>
    <t>En cas de réalisation d’un programme de plus de 800 m2 de surface de plancher, 30% au moins de la surface de plancher de ce programme doit être affectée à des logements locatifs sociaux.</t>
  </si>
  <si>
    <t>Les espaces libres de toute construction doivent être aménagés en espaces verts plantés, en espaces paysagers, en espace de rétention d’eau pluviale équipé d’une aire de jeux ou en aires de jeux, avec des essences végétales locales / Les parcs de stationnement d’une superficie égale ou supérieure à 100 m2 doivent être plantés à raison d’un arbre de haute tige au minimum pour 4 places de stationnement extérieures. / Les plantations existantes doivent être maintenues.</t>
  </si>
  <si>
    <t>La totalité des espaces verts - privatifs ou collectifs - doit couvrir au moins 35% de la superficie du terrain. / Les espaces verts collectifs doivent couvrir au moins 20 % de la superficie du terrain pour toute opération d'aménagement ou de construction à usage de logements, lorsque l’opération est supérieure à 800 m2 de surface de plancher.</t>
  </si>
  <si>
    <t>La totalité des espaces verts - privatifs ou collectifs - doit couvrir au moins 50% de la superficie du terrain.</t>
  </si>
  <si>
    <t>La totalité des espaces verts - privatifs ou collectifs - doit couvrir au moins 70% de la superficie du terrain.</t>
  </si>
  <si>
    <t>Les espaces libres seront aménagés et plantés</t>
  </si>
  <si>
    <t>Le coefficient d’emprise au sol exprime le rapport entre la superficie du terrain, ou partie de terrain, et l’emprise au sol des constructions qui y sont édifiées.</t>
  </si>
  <si>
    <t xml:space="preserve"> mesurée du point le plus bas de la
limite du terrain naturel </t>
  </si>
  <si>
    <t>Le principe de mutualisation consiste à rassembler dans un même dispositif de stationnement les besoins de plusieurs projets immobiliers proches, sur un même site ou au sein d’une même construction.</t>
  </si>
  <si>
    <t>Inondation, (Durance, Rhône), Mouvement de terrain, feu de forêt, sismiques, industriels, le risque transport de matières dangereuses.</t>
  </si>
  <si>
    <t>Durance Rhône</t>
  </si>
  <si>
    <t>feux de forêt, inondation (Rhône), glissement de terrain</t>
  </si>
  <si>
    <t>0,4 en UC, 0,3 en UCa et Ucc, 0,2 en UCb</t>
  </si>
  <si>
    <t>&lt;0,7</t>
  </si>
  <si>
    <t>La hauteur à l’égout des toitures des constructions doit être au plus égale à la hauteur moyenne des constructions voisines.</t>
  </si>
  <si>
    <t>9 mètres au faîtage</t>
  </si>
  <si>
    <t>11 mètres au faîtage</t>
  </si>
  <si>
    <t>2 mètres</t>
  </si>
  <si>
    <t>1,80 mètre</t>
  </si>
  <si>
    <t>deux places de stationnement par logement</t>
  </si>
  <si>
    <t>une place de stationnement par tranche entamée de 30 m² de surface de plancher</t>
  </si>
  <si>
    <t>Pour les opérations de plus de 10 logements et/ou de plus de 600 m² de surface de plancher, le programme de logement devra comprendre 30% de logements locatifs sociaux.</t>
  </si>
  <si>
    <t>Les surfaces libres de toute construction ainsi que les délaissés des aires de stationnement doivent être traités et aménagés de telle sorte qu'ils améliorent le cadre de vie, et autant que possible, plantés d'arbres. Les arbres abattus seront remplacés.</t>
  </si>
  <si>
    <t xml:space="preserve"> 5&gt;L&gt;H/2 </t>
  </si>
  <si>
    <t>RNU</t>
  </si>
  <si>
    <t>une clôture est ce qui sert à enclore un espace, le plus souvent à séparer deux propriétés : propriété privée et domaine public, ou deux propriétés privées. Elle est alors élevée en limite séparative des deux propriétés.</t>
  </si>
  <si>
    <t>elle se définit par le rapport entre la superficie au sol qu'occupe la projection verticale du volume de la construction (tous débords et surplombs inclus), et la superficie du terrain</t>
  </si>
  <si>
    <t>Les espaces verts désignent tout espace d'agrément végétalisé en pleine terre.</t>
  </si>
  <si>
    <t>Les aires de stationnement devront être paysagées en respectant les mesures de sécurité liées à la circulation (accès, visibilité) et seront plantées à raison d’au moins un arbre de haute tige pour 4 emplacements.</t>
  </si>
  <si>
    <t>La hauteur est mesurée verticalement</t>
  </si>
  <si>
    <t>Inondation, feux de forêt, sismique, retrait et gonflement des argiles, technologiques</t>
  </si>
  <si>
    <t>L’emprise au sol des constructions ne peut excéder 55% de la superficie totale du terrain.</t>
  </si>
  <si>
    <t>&lt;40% de la superficie totale du terrain en zone UD (hors secteur UDa) / &lt;20% de la superficie totale du terrain en secteur UDa.</t>
  </si>
  <si>
    <t>L’emprise au sol des constructions ne doit pas excéder 70% de l’unité foncière.</t>
  </si>
  <si>
    <t>&lt;12 mètres au faîtage.</t>
  </si>
  <si>
    <t>&lt;2mètres</t>
  </si>
  <si>
    <t>&lt;9 mètres au faitage en zone UB (hors secteur Uba) / 11 mètres au faitage en Uba</t>
  </si>
  <si>
    <t>&lt;12 mètres au faîtage</t>
  </si>
  <si>
    <t>&lt;9m au faîtage</t>
  </si>
  <si>
    <t>&lt;14 mètres au faîtage</t>
  </si>
  <si>
    <t>1 place par tranches de 50 m² entammé pour les logements de moins de 100 m² / une place supplémentaire par 100 m²</t>
  </si>
  <si>
    <t>1 place/ tranche entamée de 80 m² de surface de plancher</t>
  </si>
  <si>
    <t>toute opération comportant au moins 500m² de surface de plancher destinée à l’habitat, doit prévoir d’affecter au moins 30% des logements de l’opération à la réalisation de logements locatifs sociaux.</t>
  </si>
  <si>
    <t>La surface des espaces verts doit être au minimum égale à 20% de la superficie totale du terrain.</t>
  </si>
  <si>
    <t>30% de la superficie totale du terrain en zone UD (hors secteur UDa) / 40% de la superficie totale du terrain en secteur UDa</t>
  </si>
  <si>
    <t>La surface des espaces verts doit être au minimum égale à 10% de la superficie totale du terrain.</t>
  </si>
  <si>
    <t>L’emprise au sol correspond à la projection verticale du volume de la construction, débords et surplombs inclus</t>
  </si>
  <si>
    <t xml:space="preserve">Inondation, feu de forêt, sismique, retrait gonflement des argiles, </t>
  </si>
  <si>
    <t>L'emprise au sol des autres constructions ne pourra excéder 50 % de la superficie du terrain.</t>
  </si>
  <si>
    <t>&lt;35% en r UDa et UDf, &lt;25% en UDb, &lt;50% en Udc</t>
  </si>
  <si>
    <t xml:space="preserve">&lt;70% en UEa, 50% en UEb </t>
  </si>
  <si>
    <t>hauteur moyenne des bâtiments existants dans le même alignement.</t>
  </si>
  <si>
    <t>&lt;9.5 mètres à l’égout du toit</t>
  </si>
  <si>
    <t>7.5 mètres à l’égout du toit</t>
  </si>
  <si>
    <t xml:space="preserve">7.5 mètres à l’égout du toit pour les logements de fonction et locaux de gardiennage / 9.5 mètres à l’égout du toit pour les autres constructions
</t>
  </si>
  <si>
    <t>1 place de stationnement par logement créé</t>
  </si>
  <si>
    <t>1 place de stationnement par tranche entamée de 50 m2 de surface de plancher avec un minimum de 1 place par logement /  Pour toute opération dont la surface de plancher est égale ou supérieure à 250 m², 1 place visiteur par tranche de 200 m² de surface de plancher devra être prévue.</t>
  </si>
  <si>
    <t xml:space="preserve">1 place de stationnement par tranche entamée de 70 m2 de surface de plancher avec un minimum de 1 place par logement / Pour toute opération dont la surface de plancher est égale ou supérieure à 250 m², 1 place visiteur pour 200 m² de surface de plancher devra être prévue.
</t>
  </si>
  <si>
    <t>1 place pour 30 m2 de surface de plancher</t>
  </si>
  <si>
    <t>&gt;50% pour chaque programme de logements de plus de trois logements ou de plus de 250 m²</t>
  </si>
  <si>
    <t>Les surfaces libres de toute construction et les aires de stationnement doivent être plantées.</t>
  </si>
  <si>
    <t>20% de la superficie totale du terrain.</t>
  </si>
  <si>
    <t>&gt;50% en Uda, UDb et Udf / 20% en Udc</t>
  </si>
  <si>
    <t xml:space="preserve"> 0&gt;L&gt;15</t>
  </si>
  <si>
    <t xml:space="preserve">compatible avec les dispositions des Orientations d’Aménagement et de Programmation qui concernent la zone /  3&gt;L&gt;H/2 en Udb
</t>
  </si>
  <si>
    <t>Colonne1</t>
  </si>
  <si>
    <t>au 08/06/2022</t>
  </si>
  <si>
    <t xml:space="preserve">Enseignant référent : CASANOVA ENAULT Laure </t>
  </si>
  <si>
    <t>Colonne2</t>
  </si>
  <si>
    <t>Maitre de stage : GUEDON Nelly</t>
  </si>
  <si>
    <t>4.1_Reglement_ecrit.pdf</t>
  </si>
  <si>
    <t>Caumont sur Durance - Pièce 2 Réglement - modification PLU.pdf</t>
  </si>
  <si>
    <t>REGLEMENT ECRIT Modif 2 V2.pdf</t>
  </si>
  <si>
    <t>reglement.pdf</t>
  </si>
  <si>
    <t>4. REGLEMENT (03-12-18).pdf</t>
  </si>
  <si>
    <t>4. REGLEMENT (12-12-19).pdf</t>
  </si>
  <si>
    <t>3.Règlement .pdf</t>
  </si>
  <si>
    <t>4. REGLEMENT (17-03-17).pdf</t>
  </si>
  <si>
    <t>4.Reglement.pdf</t>
  </si>
  <si>
    <t>4 Règlement.pdf</t>
  </si>
  <si>
    <t>30312_reglement_20190328.pdf</t>
  </si>
  <si>
    <t>4. REGLEMENT MODIF 1.pdf</t>
  </si>
  <si>
    <t>84141_reglement_20190307.pdf</t>
  </si>
  <si>
    <t>84142_reglement_20170323.pdf</t>
  </si>
  <si>
    <t>Réglement.pdf</t>
  </si>
  <si>
    <t xml:space="preserve"> </t>
  </si>
  <si>
    <t>Constitue une clôture, toute édification d'un ouvrage destiné à fermer un passage ou un espace.</t>
  </si>
  <si>
    <t>L’emprise au sol est la projection verticale du volume de la construction, tous débords et surplombs inclus. Les étages et combles qui ne forment pas de débord ainsi que les sous -sols ne sont pas pris en compte dans l’emprise au sol.</t>
  </si>
  <si>
    <t>La hauteur au faitage correspond à la hauteur entre le terrain et le point le plus élevé de la construction, en tenant compte de la hauteur de toiture, ou de tout élément architec tural qui la surmonte. Toutefois, ne sont pas pris en compte les hauteurs d’éléments techniques (cheminées, gaines de ventilation)</t>
  </si>
  <si>
    <t xml:space="preserve">Aires de stationnement : Il s'agit de parcs de stationnement publics ou privés ouverts au public, susceptibles de contenir au
moins 10 unités et pour autant que ces opérations ne comportent pas de constructions ou d'ouvrages
soumis à permis de construire. </t>
  </si>
  <si>
    <t>glissements de terrain, retrait gonflement des argiles, risque sismique, risque d'inondation, feu de forêt</t>
  </si>
  <si>
    <t>Non réglementé.</t>
  </si>
  <si>
    <t>Non réglementé en zone A, sauf en sous secteur UAp, où elle est &lt;30%</t>
  </si>
  <si>
    <t>&lt;35% sauf en secteur UCp où c'est &lt;30%</t>
  </si>
  <si>
    <t>&lt;9,5 mètres pour l'habitat individuel, et &lt;13 mètres pour l'habitat collectif</t>
  </si>
  <si>
    <t>&lt;1,8 mètres</t>
  </si>
  <si>
    <t>1 place de stationnement par tranche de 80 m² entamée /  1 place par logement supplémentaire créé dans une opération de réhabilitation / Une place de stationement pour les logements sociaux.</t>
  </si>
  <si>
    <t>1 place de stationnement par logement de 40 m² et 2 places par logement de plus de 40 m²</t>
  </si>
  <si>
    <t>1 place de stationnement par tranche de 80 m² entamée de surface de plancher, 1 place par logement supplémentaire créé dans une opération de réhabilitation. Concernant les logements sociaux neufs, il est exigé une place de stationnement par logement.</t>
  </si>
  <si>
    <t>Les surfaces libres de constructions et les délaissés des aires de stationnement doivent être plantés / Les aires de stationnement doivent comporter des plantations, à raison d’au moins un arbre à moyenne tige pour 4 places.</t>
  </si>
  <si>
    <t>Les surfaces libres de constructions et les délaissés des aires de stationnement doivent être plantés.</t>
  </si>
  <si>
    <t>Les surfaces libres de constructions et les délaissés des aires de stationnement doivent être plantés / Les aires de stationnement doivent comporter des plantations, à raison d’au moins un arbre à moyenne tige pour 4 places / en sous secteur Upc, &gt;30%</t>
  </si>
  <si>
    <t>&gt;20%</t>
  </si>
  <si>
    <t>Les constructions doivent être édifiées soit : sur les limites séparatives / soit à une distance minimale de 4 mètres des limites séparatives</t>
  </si>
  <si>
    <t>Lorsque les constructions ou parties de constructions ne sont pas édifiées contre les limites séparatives, elles doivent s’implanter avec un retrait au minimum de 3 mètres.</t>
  </si>
  <si>
    <t>L'emprise au sol est la projection verticale du volume de la construction, tous débords et surplombs inclus.</t>
  </si>
  <si>
    <t>terrain naturel : Altitude du sol existant avant tous travaux de terrassement ou de régalage des terres réalisés en vue du
projet et hors des emprises des bâtiments et constructions existants.</t>
  </si>
  <si>
    <t>L’emprise au sol maximale des constructions est fixée à 100% de la superficie du terrain.</t>
  </si>
  <si>
    <t>&lt;35% de la superficie du terrain en UD1 / &lt;25% 25% de la superficie du terrain en UD2</t>
  </si>
  <si>
    <t>&lt;60% (sans compter les piscines)</t>
  </si>
  <si>
    <t>égale (à 0,5 mètre près) à celle
des immeubles mitoyens, sans être supérieure à 12 mètres à l’égout</t>
  </si>
  <si>
    <t>&lt;11 mètres à l’égout du toit</t>
  </si>
  <si>
    <t>minimum une place de stationnement par logement.</t>
  </si>
  <si>
    <t>minimum deux places de stationnement par logement.</t>
  </si>
  <si>
    <t>Non règlementé pour les opérations créant moins de 5 logements. / Un logement minimum par tranche entamée de 5 logements pour les opérations comprenant 5
logements ou plus.</t>
  </si>
  <si>
    <t>D’une manière générale, les plantations existantes devront être maintenues dans la mesure du possible / Les aires de stationnement doivent être plantées à raison d’un arbre à haute tige au moins pour quatre places de stationnement</t>
  </si>
  <si>
    <t xml:space="preserve">Toute nouvelle construction doit posséder au moins 10% d’espaces libres laissés en pleine terre / Les aires de stationnement seront plantées à raison d’un sujet pour 4 emplacements.
</t>
  </si>
  <si>
    <t>Les constructions doivent être édifiées en ordre continu d’une limite séparative latérale à l’autre sur une profondeur de 15 mètres par rapport à l’alignement des voies et emprises publiques.</t>
  </si>
  <si>
    <t>les dispositions relatives aux clôtures sont définies aux articles L. 441-1 à L. 441-3 et R. 441-1 à R.441- 11 du Code de l'Urbanisme.</t>
  </si>
  <si>
    <t>L’emprise au sol correspond à la projection verticale du volume de la construction tous débords et surplombs inclus</t>
  </si>
  <si>
    <t>La hauteur totale d’une construction, d’une façade, ou d’une installation correspond à la différence de niveau entre son point le plus haut et son point le plus bas situé à sa verticale.</t>
  </si>
  <si>
    <t xml:space="preserve">Inondation (roubine Morières-Cassagne), incendie, sismicite et mouvemnets de terrrain, retrait-gonflement des argiles, transport de matière dangereuses </t>
  </si>
  <si>
    <t>id</t>
  </si>
  <si>
    <t>L’emprise au sol des constructions est limitée à 50% du terrain d’assiette.</t>
  </si>
  <si>
    <t>L’emprise au sol des constructions est limitée à 40% du terrain d’assiette.</t>
  </si>
  <si>
    <t>40% du terrain d’assiette en secteur Uda / 30% du terrain d’assiette en secteur UDb et UDb1 / 20% du terrain d’assiette en secteur UDc,UDcf2 et UDd.</t>
  </si>
  <si>
    <t>L’emprise au sol des constructions ne doit pas excéder 50% du terrain d’assiette.</t>
  </si>
  <si>
    <t>&lt; 9,50 m à l’égout</t>
  </si>
  <si>
    <t>&lt; 10 m à l’égout</t>
  </si>
  <si>
    <t>&lt; 12 mètres à l’égout</t>
  </si>
  <si>
    <t>7 m à l’égout dans l’ensemble de la zone / 7.50 m à l’égout en secteur UDb1.</t>
  </si>
  <si>
    <t>12 mètres en zone Uea / 12 mètres en zone UEc / 35 mètres en secteur UEi</t>
  </si>
  <si>
    <t>1 place / 60 m² de surface de plancher avec minimum 1 place / logement</t>
  </si>
  <si>
    <t>1 place / 60m² de surface de plancher sans pouvoir être inférieure à une place par logement</t>
  </si>
  <si>
    <t xml:space="preserve">Pour les logements de moins de 60 m² : 1 place/logement / Pour les logements de plus de 60 m² : 1 place / 60m² de surface de plancher sans pouvoir être inférieure à 2 places par logement.
</t>
  </si>
  <si>
    <t xml:space="preserve">Pour les logements de moins de 60 m² : 1 place/ logement / Pour les logements de plus de 60 m² : 1 place / 60m² de surface de plancher sans pouvoir être nférieure à 2 places par logement.
</t>
  </si>
  <si>
    <t>Pour les logements de moins de 60 m² : 1 place/logement / Pour les logements de plus de 60 m² : 1 place / 60m² de surface de plancher sans pouvoir être inférieur à deux places</t>
  </si>
  <si>
    <t>La surface des espaces verts doit être supérieure à 10% de la superficie totale du terrain</t>
  </si>
  <si>
    <t>La surface des espaces verts doit être supérieure à 20% de la superficie totale du terrain</t>
  </si>
  <si>
    <t>30% de la superficie du terrain en secteur Uda / 35% de la superficie du terrain en secteur UDb et UDb1 / 50% de la superficie du terrain en secteur UDcf2 et UDd.</t>
  </si>
  <si>
    <t>La surface des espaces verts doit être supérieure à 15% de la superficie totale du terrain</t>
  </si>
  <si>
    <t>La façade principale des bâtiments doit être implantée à l’alignement des voies et emprises publiques</t>
  </si>
  <si>
    <t>Les bâtiments doivent respecter un recul minimum de : 2 m des voies ou emprises publiques / 10 m minimum de la limite des berges du canal de Vaucluse / 4m minimum de la limite des berges des roubines et mayres.</t>
  </si>
  <si>
    <t>Les bâtiments doivent respecter un recul minimum de : 50 mètres de l’axe de la première voie (voie de droite) de l’autoroute / 25 mètres de l’axe de la RD28 / 2 m des voies ou emprises publiques, en secteurs UDa, UDb, UDb1, UDcf2 / 4 m des voies et emprises publiques en secteur UDd / 10 m minimum de la limite des berges du canal de Vaucluse / 4 m minimum de la limite des berges des roubines et mayres.</t>
  </si>
  <si>
    <t>50 mètres de l'axe de la première voie de l’A7, / 35 m de la RD 942 pour les habitations et 25 m pour autres destinations / 25 m de la RD 28 pour toutes constructions / 15m de la RD 53 / 10 m de l’axe des autres voies ouvertes à la circulation et emprises publiques existantes ou à créer / 10 m par rapport au Canal de Vaucluse / 4 m par rapport aux mayres, roubines et canaux</t>
  </si>
  <si>
    <t>une clôture est ce qui sert à enclore un espace, le plus souvent à séparer deux propriétés : propriété privée et domaine public, ou deux propriétés privées. Elle est alors élevée en limite séparative des deux propriétés</t>
  </si>
  <si>
    <t>elle se définit par le rapport entre la superficie au sol qu’occupe la projection verticale du volume de la construction (tous débords et surplombs inclus),</t>
  </si>
  <si>
    <t xml:space="preserve">sismique, retrait gonflement des argiles, incendie (massif des monts de Vaucluse ouest), </t>
  </si>
  <si>
    <t>&lt;50% en UBa / &lt;45% en UBb</t>
  </si>
  <si>
    <t xml:space="preserve">35 % en secteur Uda / 30 % en secteur Udb / 20 % en secteur UDf, sans prise en compte des piscines
</t>
  </si>
  <si>
    <t>60 % de la superficie totale du terrain en zone UEa / 40 % de la superficie totale du terrain en zone UEb.</t>
  </si>
  <si>
    <t>La hauteur est mesurée verticalement entre tout point des façades du sol naturel jusqu’au niveau de l’égout du toit ou de l’acrotère, et/ou du faîtage.</t>
  </si>
  <si>
    <t>De plus, la hauteur au faîtage ne doit pas excéder la hauteur des faîtages des constructions voisines.</t>
  </si>
  <si>
    <t>&lt;10 mètres UBa à l’égout du toit / &lt;7,5 mètres en UBb à l’égout du toit</t>
  </si>
  <si>
    <t>&lt;7,5 mètres à l’égout du toit</t>
  </si>
  <si>
    <t>&lt;10 mètres en UEa au faitage / &lt;7,5 mètres à l’égout du toit et &lt;10 mètres au faitage en Ueb</t>
  </si>
  <si>
    <t>Non règlementé</t>
  </si>
  <si>
    <t>Le stationnement des véhicules correspondant aux normes imposées pour les constructions et installations doit être assuré en dehors des voies et des aires de retournement.</t>
  </si>
  <si>
    <t>Le stationnement des véhicules correspondant aux normes imposées pour les constructions et installations doit être assuré
en dehors des voies et des aires de retournement.</t>
  </si>
  <si>
    <t>Les espaces verts désignent tout espace d’agrément végétalisé en pleine terre.</t>
  </si>
  <si>
    <t>&gt; 10 % de la superficie totale du terrain.</t>
  </si>
  <si>
    <t xml:space="preserve">&gt;30% en UDa / &lt;40% en UDb </t>
  </si>
  <si>
    <t>&gt;30 % en zone UEb</t>
  </si>
  <si>
    <t>Les bâtiments doivent être implantés d’une limite latérale à l’autre sur une bande de 15m à compter du bord de la voie.</t>
  </si>
  <si>
    <t>L'emprise au sol est la projection verticale du volume de la construction, tous débords et surplombs inclus. Toutefois, les ornements tels que les éléments de modénature et les marquises sont exclus, ainsi que les débords de toiture n’excédant pas 60 cm et lorsqu'ils ne sont pas soutenus par des poteaux ou des encorbellements.</t>
  </si>
  <si>
    <t>La hauteur d’une construction est la différence d’altitude calculée verticalement en tout point du bâtiment entre le point le plus bas de la façade de la construction et le point le plus haut de la façade ou de l’acrotère</t>
  </si>
  <si>
    <t>ua 7</t>
  </si>
  <si>
    <t>&lt;40% / &lt;60% lors de la construction de LLS</t>
  </si>
  <si>
    <t>&lt;20% / &lt;50% lors de la construction de LLS</t>
  </si>
  <si>
    <t>&lt;25% / &lt;45% lors de la construction de LLS</t>
  </si>
  <si>
    <t>&lt;50%</t>
  </si>
  <si>
    <t xml:space="preserve">&lt; 7 mètres en UAa, UAar, UAb, UAs / &lt;12 mètres en UAc et UAcr / &lt;10 mètres en UAd </t>
  </si>
  <si>
    <t xml:space="preserve">&lt;7 mètres en  UBa, UBar, UBs / &lt;7 mètres en UBb, UBbr </t>
  </si>
  <si>
    <t xml:space="preserve">&lt;12 mètres  </t>
  </si>
  <si>
    <t xml:space="preserve">&lt;2 mètres  </t>
  </si>
  <si>
    <t>Le stationnement et la manœuvre des véhicules, y compris les “deux roues”, qui correspondent aux besoins des constructions et installations doivent être assurés en dehors des voies publiques ou privées, sur des emplacements prévus à cet effet.</t>
  </si>
  <si>
    <t>1 place par logement jusqu’à 40 m² de surface de plancher, 2 places par logement d’une surface de plancher supérieure à 40 m2 (à l’exception des logements locatifs sociaux)</t>
  </si>
  <si>
    <t>2 places de stationnement par logement.</t>
  </si>
  <si>
    <t>30% si la surface de plancher est supérieur à 400 m² / 40% si la surface de plancher est supérieur à 1500 m²</t>
  </si>
  <si>
    <t>&lt;50% lors de la construction de LLS</t>
  </si>
  <si>
    <t xml:space="preserve">&lt;45% </t>
  </si>
  <si>
    <t>0 mètres, ou 4&gt;L&gt;H*0,75</t>
  </si>
  <si>
    <t>0 mètres, ou 4&gt;L&gt;H/2</t>
  </si>
  <si>
    <t>un sous-secteur ACo</t>
  </si>
  <si>
    <t>Définition de la hauteur</t>
  </si>
  <si>
    <t>La commune a-t-elle un plan de prévention du risque d'inondation ?</t>
  </si>
  <si>
    <t>Définition de clôture</t>
  </si>
  <si>
    <t>Hauteur des clôtures</t>
  </si>
  <si>
    <t>UX2</t>
  </si>
  <si>
    <t>de 0 à 5 mètres</t>
  </si>
  <si>
    <t>non réglementé au sein des bandes de densités / &lt;50% hors des bandes de densité</t>
  </si>
  <si>
    <t>L’intégralité de la surface des espaces de pleine terre, issue de l’application de la règle
précédente (article UA 3.1), doit être obligatoirement végétalisée et plantée,</t>
  </si>
  <si>
    <t>12 mètres en zone UE et UEr / 15 mètres en zone UEc</t>
  </si>
  <si>
    <t xml:space="preserve"> 2&gt;L&gt;H/2 </t>
  </si>
  <si>
    <t>Les constructions sont autorisées sur une seule limite séparative latérale ou en retrait.</t>
  </si>
  <si>
    <t>inondation, feux de forêt, risque inondation par rupture de barrage, Le risque inondation par ruissellement urbain, Le risque « érosion des berges », risque technologique, retrait gonflement des argiles, transport de matières dangereuses</t>
  </si>
  <si>
    <t>cbs</t>
  </si>
  <si>
    <t>espace vert</t>
  </si>
  <si>
    <t>emprise au sol</t>
  </si>
  <si>
    <t>ces</t>
  </si>
  <si>
    <t>def_ces</t>
  </si>
  <si>
    <t>def_cbs</t>
  </si>
  <si>
    <t>def_espace vert</t>
  </si>
  <si>
    <t>ces_UA</t>
  </si>
  <si>
    <t>cbs_UA</t>
  </si>
  <si>
    <t>espace_vert_UA</t>
  </si>
  <si>
    <t>ces_UB</t>
  </si>
  <si>
    <t>cbs_UB</t>
  </si>
  <si>
    <t>espace_vert_UB</t>
  </si>
  <si>
    <t>ces_UC</t>
  </si>
  <si>
    <t>cbs_UC</t>
  </si>
  <si>
    <t>espace_vert_UC</t>
  </si>
  <si>
    <t>ces_UD</t>
  </si>
  <si>
    <t>cbs_UD</t>
  </si>
  <si>
    <t>espace_vert_UD</t>
  </si>
  <si>
    <t>ces_UE</t>
  </si>
  <si>
    <t>cbs_UE</t>
  </si>
  <si>
    <t>espace_vert_UE</t>
  </si>
  <si>
    <t>Colonne3</t>
  </si>
  <si>
    <t>Colonne4</t>
  </si>
  <si>
    <t>Colonne5</t>
  </si>
  <si>
    <t>projection verticale au sol de la construction.</t>
  </si>
  <si>
    <t>Le coefficient fixe une obligation de maintien ou création de surfaces non imperméabilisées ou éco-aménageables sur l’unité foncière qui peut être satisfaite de plusieurs manières : espace libre en pleine terre, surface au sol artificialisée mais végétalisée, toitures et façades végétalisées...</t>
  </si>
  <si>
    <t>Terrain naturel : Il s’agit de l’état général de la surface d’un terrain avant tout travaux et affouillement ou exhaussement du sol de ce terrain.</t>
  </si>
  <si>
    <t>UB (UF pour Avignon)</t>
  </si>
  <si>
    <t>UC (UTi pour Avignon)</t>
  </si>
  <si>
    <t>UD (UH pour Avignon)</t>
  </si>
  <si>
    <t>UG pour Avignon</t>
  </si>
  <si>
    <t>ces_UG</t>
  </si>
  <si>
    <t>cbs_UG</t>
  </si>
  <si>
    <t>espace_vert_UG</t>
  </si>
  <si>
    <t>Colonne42</t>
  </si>
  <si>
    <t>&gt;0,4</t>
  </si>
  <si>
    <t>&gt;0,5</t>
  </si>
  <si>
    <t>&gt;0,2</t>
  </si>
  <si>
    <t>&gt;0,3</t>
  </si>
  <si>
    <t>&lt;70% en bandes de densités / &lt;50% hors des bandes de densités</t>
  </si>
  <si>
    <t>L’intégralité de la surface des espaces de pleine terre, issue de l’application de la règle précédente (article UG 3.1), doit être obligatoirement végétalisée et plantée</t>
  </si>
  <si>
    <t>CES_UH</t>
  </si>
  <si>
    <t>Hauteur_max_UG</t>
  </si>
  <si>
    <t>Hauteur_clôtures_UG</t>
  </si>
  <si>
    <t>Nombre_stationnements_UG</t>
  </si>
  <si>
    <t>%_LLS_UG</t>
  </si>
  <si>
    <t>%_espaces_verts_UG</t>
  </si>
  <si>
    <t>Dist_constru_emprises_public_UG</t>
  </si>
  <si>
    <t>Entre 6 mètres et 12 mètres de manière générale / entre 12 et 18 mètres au sein des bandes de densités / entre 12 et 15 mètres dans les secteurs de hauteurs différentes</t>
  </si>
  <si>
    <t>Le long d’une voie ou emprise publique, les clôtures sont constituées d’un dispositif rigide à claire-voie de type barreaudage, surmontant ou non un mur bahut</t>
  </si>
  <si>
    <t>entre 0,6 mètre et 0,8 mètre</t>
  </si>
  <si>
    <t>Entre 9 et 15 mètres au sein des bandes de densités / entre 6 et 9 mètres en dehors des bandes de densités</t>
  </si>
  <si>
    <t>L’intégralité de la surface des espaces de pleine terre, issue de l’application de la règle précédente (article UF 3.1), doit être obligatoirement végétalisée et plantée</t>
  </si>
  <si>
    <t>Entre 0,6 mètre et 0,8 mètre</t>
  </si>
  <si>
    <t xml:space="preserve">&lt;8 mètres au Nord de la voie / Au Sud de la voie : à l’alignement, sur au moins 50% du linéaire de façade sur rue / </t>
  </si>
  <si>
    <t>L’intégralité de la surface des espaces de pleine terre, issue de l’application de la règle
précédente (article UTI 3.1), doit être obligatoirement végétalisée et plantée</t>
  </si>
  <si>
    <t>L’intégralité de la surface des espaces de pleine terre, issue de l’application de la règle précédente (article UH 3.1), doit être obligatoirement végétalisée et plantée</t>
  </si>
  <si>
    <t>peuvent être implantées sur les limites séparatives latérales, sur une profondeur de 15 mètres maximum par rapport à la voie ou emprise publique ou privée</t>
  </si>
  <si>
    <t xml:space="preserve">14 mètres au sein des bandes de densité en UAt / 19 mètres en dehors des bandes de densité en UAt / &lt;9 mètres en UAm </t>
  </si>
  <si>
    <t>Entre 6 et 12 mètres de manière générale / etre 12 et 18 mètres au sein des bandes de densité / entre 12 et 15 mètres dans les secteurs de hauteur différentes</t>
  </si>
  <si>
    <t>&lt;6 mètres en  UH et UHv / En zone UH, la hauteur des constructions implantées en limite séparative, au-delà de 15 mètres par rapport à la voie ou emprise publique ou privée, est limitée à 3,5 mètres sur une distance de 3 mètres minimum comptée perpendiculairement à partir de la limite séparative</t>
  </si>
  <si>
    <t xml:space="preserve">&lt; 40% en UH / &lt;50% en UHv </t>
  </si>
  <si>
    <t>60% pour les unités foncières d’une superficie inférieure ou égale à 150 m2 / 50% pour les unités foncières d’une superficie supérieure à 150 m2</t>
  </si>
  <si>
    <t>Caumont</t>
  </si>
  <si>
    <t>Le Pontet</t>
  </si>
  <si>
    <t>Les Angles</t>
  </si>
  <si>
    <t>Morières</t>
  </si>
  <si>
    <t>Rochefort</t>
  </si>
  <si>
    <t>Pujaut</t>
  </si>
  <si>
    <t>Roquemaure</t>
  </si>
  <si>
    <t>St-Saturnin</t>
  </si>
  <si>
    <t>Sauveterre</t>
  </si>
  <si>
    <t>Saze</t>
  </si>
  <si>
    <t>Vedène</t>
  </si>
  <si>
    <t>Velleron</t>
  </si>
  <si>
    <t>Villeneuve</t>
  </si>
  <si>
    <t>Avignon extramuros</t>
  </si>
  <si>
    <t>Entraigues</t>
  </si>
  <si>
    <t>Jonquerette</t>
  </si>
  <si>
    <t>CES_UB</t>
  </si>
  <si>
    <t>Hauteur_max_UB</t>
  </si>
  <si>
    <t>Hauteur_clôtures_UB</t>
  </si>
  <si>
    <t>Nombre_stationnements_UB</t>
  </si>
  <si>
    <t>%_LLS_UB</t>
  </si>
  <si>
    <t>%_espaces_verts_UB</t>
  </si>
  <si>
    <t>Dist_constru_emprises_public_UB</t>
  </si>
  <si>
    <t>CES_UC</t>
  </si>
  <si>
    <t>Hauteur_max_UC</t>
  </si>
  <si>
    <t>Hauteur_clôtures_UC</t>
  </si>
  <si>
    <t>Nombre_stationnements_UC</t>
  </si>
  <si>
    <t>%_LLS_UC</t>
  </si>
  <si>
    <t>%_espaces_verts_UC</t>
  </si>
  <si>
    <t>Dist_constru_emprises_public_UC</t>
  </si>
  <si>
    <t>CES_UD</t>
  </si>
  <si>
    <t>Hauteur_max_UD</t>
  </si>
  <si>
    <t>Hauteur_clôtures_UD</t>
  </si>
  <si>
    <t>Nombre_stationnements_UD</t>
  </si>
  <si>
    <t>%_LLS_UD</t>
  </si>
  <si>
    <t>%_espaces_verts_UD</t>
  </si>
  <si>
    <t>Dist_constru_emprises_public_UD</t>
  </si>
  <si>
    <t>CES_UE</t>
  </si>
  <si>
    <t>Hauteur_max_UE</t>
  </si>
  <si>
    <t>Hauteur_clôtures_UE</t>
  </si>
  <si>
    <t>Nombre_stationnements_UE</t>
  </si>
  <si>
    <t>%_LLS_UE</t>
  </si>
  <si>
    <t>%_espaces_verts_UE</t>
  </si>
  <si>
    <t>Dist_constru_emprises_public_UE</t>
  </si>
  <si>
    <t>Dates :</t>
  </si>
  <si>
    <t>CHAMPAGNE-SUR-SEINE</t>
  </si>
  <si>
    <t>SAINT-MAUR-DES FOSSES</t>
  </si>
  <si>
    <t>VERDUN-SUR-GARONNE</t>
  </si>
  <si>
    <t>La hauteur à l’égout du toit des constructions est définie par la différence d’altitude entre le niveau du terrain naturel en un point déterminé par chaque article du règlement et le bas de la pente du toit (où se situe en général la gouttière).</t>
  </si>
  <si>
    <t>Enceinte qui ferme l’accès d’un terrain.</t>
  </si>
  <si>
    <t>Projection verticale du volume de construction, hors débords et surplombs.</t>
  </si>
  <si>
    <t>inondation, remontée de nappe,  rupture de barrage, retrait-gonflement des argiles, cavités souterraines, feux de forêt, Risques technologiques : installations classées</t>
  </si>
  <si>
    <t>Seinne</t>
  </si>
  <si>
    <t>L’ensemble des règles générales s’applique en zone UA.</t>
  </si>
  <si>
    <t>hauteur totale &lt;15 mètres</t>
  </si>
  <si>
    <t>Champagne-sur-Seinne</t>
  </si>
  <si>
    <t>Saint-Maur-des-Fossés</t>
  </si>
  <si>
    <t>Verdun-sur-Garonne</t>
  </si>
  <si>
    <t>&lt;0,6</t>
  </si>
  <si>
    <t>&lt;0,4</t>
  </si>
  <si>
    <t>&lt;0,2</t>
  </si>
  <si>
    <t>L’emprise au sol des constructions, y compris des constructions annexes, correspond à leur projection verticale au sol, exception faite des éléments de modénature, des éléments architecturaux, des débords de toiture, des éléments d’isolation par l’extérieur des constructions existantes (de 30 cm d’épaisseur maximum)</t>
  </si>
  <si>
    <t>Désigne un espace libre planté ou engazonné.</t>
  </si>
  <si>
    <t>UA (U5 pour St-Maur-des-Fossés)</t>
  </si>
  <si>
    <t>UB (UF pour Avignon)  (U3 pour St-Maur-des-Fossés)</t>
  </si>
  <si>
    <t>&lt;40% en U.3 / &lt;50% en U.3-a</t>
  </si>
  <si>
    <t>&gt;50% / &lt;20% en U.3-a</t>
  </si>
  <si>
    <t>Non réglementé</t>
  </si>
  <si>
    <t>UE  (U7 pour St-Maur-des-Fossés)</t>
  </si>
  <si>
    <t xml:space="preserve">&lt;80% </t>
  </si>
  <si>
    <t>&gt;10 %</t>
  </si>
  <si>
    <t>Emprise au sol conformément à la définition de l’article R* 420-1 du Code de l’Urbanisme</t>
  </si>
  <si>
    <t>Non règlementé.</t>
  </si>
  <si>
    <t>Non règlementé (sauf exceptions)</t>
  </si>
  <si>
    <t>&lt;8%</t>
  </si>
  <si>
    <t>&gt;40%</t>
  </si>
  <si>
    <t>&gt;10%</t>
  </si>
  <si>
    <t>&gt;70%</t>
  </si>
  <si>
    <t>JAVIER 2022 OU 1ER SEMESTRE 2023</t>
  </si>
  <si>
    <t>Analyse des PLU des communes du Grand Avignon :</t>
  </si>
  <si>
    <t>Analyse comparative des PLU des communes du Grand Avignon du point de vue de l'occupation naturelle des sols :</t>
  </si>
  <si>
    <t>Moyenne</t>
  </si>
  <si>
    <t>Moyennes</t>
  </si>
  <si>
    <t>villes</t>
  </si>
  <si>
    <t>Moyenne_CES</t>
  </si>
  <si>
    <t>Moyenne_espaces_verts</t>
  </si>
  <si>
    <t>Zone</t>
  </si>
  <si>
    <t>UB</t>
  </si>
  <si>
    <t>% d'espace vert</t>
  </si>
  <si>
    <t>moyenne</t>
  </si>
  <si>
    <t>Nombre de zones ayant un minima quantitatif</t>
  </si>
  <si>
    <t>lors de nouveaux projets, en zone UC c'est 20% du terrain d'assiette du projet devront être des espaces vert de pleine terre, en UCa, UCb et Ucc, c'est 40% du terrain d'assiette du projet devront être des espaces vert de pleine terre</t>
  </si>
  <si>
    <t xml:space="preserve">espaces de pleine terre : Terrain perméable à l’eau qui peut donc s’infiltrer dans le sous-sol / Terrain naturels : Altitude du terrain avant travaux d'aménagement à chaque point de mesure. </t>
  </si>
  <si>
    <t>&lt;20% d'espaces verts dont au moins 10% d'espaces verts de pleine terre</t>
  </si>
  <si>
    <t>ils désignent tout espace d'agrément végétalisé en pleine terre. Ne sont ainsi pas comptabilisés les espaces verts surplombés par un ouvrage.</t>
  </si>
  <si>
    <t>id_sources:</t>
  </si>
  <si>
    <t>Analyse des PLU des communes du Grand Avignon</t>
  </si>
  <si>
    <t xml:space="preserve">Stage de première année de Licence Géographie-Aménagement parcours Cursus Master Ingénierie </t>
  </si>
  <si>
    <t>Grand Avignon, service Planification - Application du Droit du Sol</t>
  </si>
  <si>
    <t>Champagne-sur-Seine</t>
  </si>
  <si>
    <t>Répertoire :</t>
  </si>
  <si>
    <t>C:\Users\nicoa\OneDrive\Bureau\Cartable\CMI\Stage\Données PLU GA</t>
  </si>
  <si>
    <t>du 23/05/2022 au 08/06/2022</t>
  </si>
  <si>
    <t>Fichers_source :</t>
  </si>
  <si>
    <t>Stagiaire et auteur : MASSOT Nicolas</t>
  </si>
  <si>
    <t>Contact :</t>
  </si>
  <si>
    <t>Nicolas MASSOT</t>
  </si>
  <si>
    <t>Mail :</t>
  </si>
  <si>
    <t>nico.andu74@gmail.com</t>
  </si>
  <si>
    <t>Tél:</t>
  </si>
  <si>
    <t>07.67.36.31.01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</si>
</sst>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22"/>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1"/>
      <name val="Calibri"/>
      <family val="2"/>
      <scheme val="minor"/>
    </font>
    <font>
      <sz val="11"/>
      <name val="Calibri"/>
      <family val="2"/>
      <scheme val="minor"/>
    </font>
    <font>
      <b/>
      <sz val="26"/>
      <color theme="1"/>
      <name val="Calibri"/>
      <family val="2"/>
      <scheme val="minor"/>
    </font>
    <font>
      <sz val="8"/>
      <name val="Calibri"/>
      <family val="2"/>
      <scheme val="minor"/>
    </font>
    <font>
      <sz val="11"/>
      <color rgb="FF000000"/>
      <name val="Calibri"/>
      <family val="2"/>
      <scheme val="minor"/>
    </font>
    <font>
      <sz val="18"/>
      <color theme="1"/>
      <name val="Calibri"/>
      <family val="2"/>
      <scheme val="minor"/>
    </font>
    <font>
      <b/>
      <sz val="11"/>
      <color theme="0"/>
      <name val="Calibri"/>
      <family val="2"/>
      <scheme val="minor"/>
    </font>
    <font>
      <b/>
      <sz val="11"/>
      <name val="Calibri"/>
      <family val="2"/>
      <scheme val="minor"/>
    </font>
    <font>
      <sz val="11"/>
      <color theme="2" tint="-0.499984740745262"/>
      <name val="Calibri"/>
      <family val="2"/>
      <scheme val="minor"/>
    </font>
    <font>
      <b/>
      <i/>
      <sz val="11"/>
      <color theme="2" tint="-0.499984740745262"/>
      <name val="Calibri"/>
      <family val="2"/>
      <scheme val="minor"/>
    </font>
    <font>
      <b/>
      <sz val="14"/>
      <color theme="0"/>
      <name val="Aharoni"/>
      <charset val="177"/>
    </font>
    <font>
      <b/>
      <i/>
      <sz val="11"/>
      <color theme="0"/>
      <name val="Calibri"/>
      <family val="2"/>
      <scheme val="minor"/>
    </font>
    <font>
      <u/>
      <sz val="11"/>
      <color theme="1"/>
      <name val="Calibri"/>
      <family val="2"/>
      <scheme val="minor"/>
    </font>
    <font>
      <u/>
      <sz val="16"/>
      <color theme="1"/>
      <name val="Calibri"/>
      <family val="2"/>
      <scheme val="minor"/>
    </font>
    <font>
      <u/>
      <sz val="16"/>
      <color theme="0"/>
      <name val="Calibri"/>
      <family val="2"/>
      <scheme val="minor"/>
    </font>
    <font>
      <b/>
      <u/>
      <sz val="16"/>
      <color theme="0"/>
      <name val="Aharoni"/>
      <charset val="177"/>
    </font>
    <font>
      <u/>
      <sz val="11"/>
      <color theme="10"/>
      <name val="Calibri"/>
      <family val="2"/>
      <scheme val="minor"/>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499984740745262"/>
        <bgColor indexed="64"/>
      </patternFill>
    </fill>
    <fill>
      <patternFill patternType="solid">
        <fgColor rgb="FFC6E0B4"/>
        <bgColor rgb="FFC6E0B4"/>
      </patternFill>
    </fill>
    <fill>
      <patternFill patternType="solid">
        <fgColor theme="6"/>
      </patternFill>
    </fill>
    <fill>
      <patternFill patternType="solid">
        <fgColor theme="5" tint="0.39997558519241921"/>
        <bgColor indexed="64"/>
      </patternFill>
    </fill>
    <fill>
      <patternFill patternType="solid">
        <fgColor theme="2"/>
        <bgColor indexed="64"/>
      </patternFill>
    </fill>
    <fill>
      <patternFill patternType="solid">
        <fgColor rgb="FFE2EFDA"/>
        <bgColor rgb="FFE2EFDA"/>
      </patternFill>
    </fill>
    <fill>
      <patternFill patternType="solid">
        <fgColor theme="0"/>
        <bgColor rgb="FFC6E0B4"/>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5"/>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1"/>
      </bottom>
      <diagonal/>
    </border>
  </borders>
  <cellStyleXfs count="4">
    <xf numFmtId="0" fontId="0" fillId="0" borderId="0"/>
    <xf numFmtId="0" fontId="2" fillId="2" borderId="0" applyNumberFormat="0" applyBorder="0" applyAlignment="0" applyProtection="0"/>
    <xf numFmtId="0" fontId="4" fillId="6" borderId="0" applyNumberFormat="0" applyBorder="0" applyAlignment="0" applyProtection="0"/>
    <xf numFmtId="0" fontId="22" fillId="0" borderId="0" applyNumberFormat="0" applyFill="0" applyBorder="0" applyAlignment="0" applyProtection="0"/>
  </cellStyleXfs>
  <cellXfs count="112">
    <xf numFmtId="0" fontId="0" fillId="0" borderId="0" xfId="0"/>
    <xf numFmtId="14" fontId="0" fillId="0" borderId="0" xfId="0" applyNumberFormat="1"/>
    <xf numFmtId="0" fontId="5" fillId="0" borderId="0" xfId="0" applyFont="1"/>
    <xf numFmtId="0" fontId="0" fillId="0" borderId="0" xfId="0" applyFill="1"/>
    <xf numFmtId="0" fontId="1" fillId="0" borderId="0" xfId="0" applyFont="1" applyBorder="1" applyAlignment="1">
      <alignment horizontal="center" vertical="center" wrapText="1"/>
    </xf>
    <xf numFmtId="0" fontId="4" fillId="3" borderId="0" xfId="0" applyFont="1" applyFill="1"/>
    <xf numFmtId="0" fontId="4" fillId="3" borderId="0" xfId="1" applyFont="1" applyFill="1"/>
    <xf numFmtId="0" fontId="0" fillId="0" borderId="0" xfId="0" applyAlignment="1">
      <alignment wrapText="1"/>
    </xf>
    <xf numFmtId="14" fontId="3" fillId="0" borderId="0" xfId="0" applyNumberFormat="1" applyFont="1"/>
    <xf numFmtId="0" fontId="0" fillId="0" borderId="0" xfId="0" applyFont="1" applyFill="1"/>
    <xf numFmtId="0" fontId="3" fillId="0" borderId="0" xfId="0" applyFont="1" applyAlignment="1">
      <alignment wrapText="1"/>
    </xf>
    <xf numFmtId="0" fontId="6" fillId="0" borderId="0" xfId="0" applyFont="1" applyAlignment="1">
      <alignment vertical="center" wrapText="1"/>
    </xf>
    <xf numFmtId="0" fontId="7" fillId="3" borderId="0" xfId="1" applyFont="1" applyFill="1" applyAlignment="1">
      <alignment horizontal="center" vertical="center" wrapText="1"/>
    </xf>
    <xf numFmtId="0" fontId="7" fillId="3" borderId="0" xfId="0" applyFont="1" applyFill="1" applyAlignment="1">
      <alignment horizontal="center" vertical="center" wrapText="1"/>
    </xf>
    <xf numFmtId="0" fontId="0" fillId="0" borderId="0" xfId="0" applyFont="1" applyAlignment="1">
      <alignment horizontal="center" vertical="center" wrapText="1"/>
    </xf>
    <xf numFmtId="14" fontId="0" fillId="0" borderId="0" xfId="0" applyNumberFormat="1" applyFont="1" applyAlignment="1">
      <alignment horizontal="center" vertical="center" wrapText="1"/>
    </xf>
    <xf numFmtId="0" fontId="0" fillId="3"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xf numFmtId="9" fontId="0" fillId="0" borderId="0" xfId="0" applyNumberFormat="1" applyFont="1" applyAlignment="1">
      <alignment horizontal="center" vertical="center" wrapText="1"/>
    </xf>
    <xf numFmtId="0" fontId="4" fillId="6" borderId="0" xfId="2"/>
    <xf numFmtId="0" fontId="6" fillId="7" borderId="0" xfId="0" applyFont="1" applyFill="1" applyAlignment="1">
      <alignment vertical="center" wrapText="1"/>
    </xf>
    <xf numFmtId="0" fontId="0" fillId="7" borderId="0" xfId="0" applyFont="1" applyFill="1" applyAlignment="1">
      <alignment horizontal="center" vertical="center" wrapText="1"/>
    </xf>
    <xf numFmtId="14" fontId="0" fillId="7" borderId="0" xfId="0" applyNumberFormat="1" applyFont="1" applyFill="1" applyAlignment="1">
      <alignment horizontal="center" vertical="center" wrapText="1"/>
    </xf>
    <xf numFmtId="0" fontId="13" fillId="3" borderId="0" xfId="1" applyFont="1" applyFill="1" applyAlignment="1">
      <alignment vertical="center"/>
    </xf>
    <xf numFmtId="0" fontId="13" fillId="3" borderId="0" xfId="1" applyFont="1" applyFill="1" applyAlignment="1">
      <alignment vertical="center" wrapText="1"/>
    </xf>
    <xf numFmtId="0" fontId="10" fillId="5"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7" borderId="3" xfId="0" applyFont="1" applyFill="1" applyBorder="1" applyAlignment="1">
      <alignment horizontal="center" vertical="center" wrapText="1"/>
    </xf>
    <xf numFmtId="0" fontId="14" fillId="8" borderId="0" xfId="0" applyFont="1" applyFill="1"/>
    <xf numFmtId="0" fontId="15" fillId="8" borderId="0" xfId="0" applyFont="1" applyFill="1" applyAlignment="1">
      <alignment vertical="center" wrapText="1"/>
    </xf>
    <xf numFmtId="0" fontId="15" fillId="8" borderId="0" xfId="0" applyFont="1" applyFill="1" applyAlignment="1">
      <alignment horizontal="center" vertical="center"/>
    </xf>
    <xf numFmtId="0" fontId="13" fillId="3" borderId="7" xfId="1" applyFont="1" applyFill="1" applyBorder="1" applyAlignment="1">
      <alignment vertical="center"/>
    </xf>
    <xf numFmtId="0" fontId="7" fillId="3" borderId="7" xfId="0" applyFont="1" applyFill="1" applyBorder="1" applyAlignment="1">
      <alignment horizontal="center" vertical="center" wrapText="1"/>
    </xf>
    <xf numFmtId="0" fontId="14" fillId="0" borderId="0" xfId="0" applyFont="1" applyFill="1"/>
    <xf numFmtId="0" fontId="10" fillId="9" borderId="3" xfId="0" applyFont="1" applyFill="1" applyBorder="1" applyAlignment="1">
      <alignment horizontal="center" vertical="center" wrapText="1"/>
    </xf>
    <xf numFmtId="0" fontId="0" fillId="3" borderId="0" xfId="0" applyFill="1"/>
    <xf numFmtId="0" fontId="0" fillId="0" borderId="0" xfId="0" applyAlignment="1">
      <alignment horizontal="center" vertical="center" wrapText="1"/>
    </xf>
    <xf numFmtId="0" fontId="4" fillId="3" borderId="0" xfId="0" applyFont="1" applyFill="1" applyAlignment="1">
      <alignment horizontal="center" vertical="center" wrapText="1"/>
    </xf>
    <xf numFmtId="0" fontId="17" fillId="3" borderId="0" xfId="0" applyFont="1" applyFill="1" applyAlignment="1">
      <alignment horizontal="center" vertical="center"/>
    </xf>
    <xf numFmtId="0" fontId="4" fillId="3" borderId="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12" fillId="3" borderId="0" xfId="0" applyFont="1" applyFill="1" applyAlignment="1"/>
    <xf numFmtId="0" fontId="10" fillId="5" borderId="3" xfId="0" applyFont="1" applyFill="1" applyBorder="1" applyAlignment="1">
      <alignment horizontal="center" vertical="center" wrapText="1"/>
    </xf>
    <xf numFmtId="0" fontId="18" fillId="0" borderId="0" xfId="0" applyFont="1"/>
    <xf numFmtId="0" fontId="19" fillId="0" borderId="0" xfId="0" applyFont="1"/>
    <xf numFmtId="0" fontId="20" fillId="3" borderId="0" xfId="0" applyFont="1" applyFill="1"/>
    <xf numFmtId="0" fontId="8" fillId="0" borderId="0"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3" fillId="3" borderId="0" xfId="1" applyFont="1" applyFill="1" applyAlignment="1">
      <alignment horizontal="center" vertical="center" wrapText="1"/>
    </xf>
    <xf numFmtId="0" fontId="13" fillId="3" borderId="0" xfId="0" applyFont="1" applyFill="1" applyAlignment="1">
      <alignment horizontal="center" vertical="center" wrapText="1"/>
    </xf>
    <xf numFmtId="0" fontId="3" fillId="3" borderId="0" xfId="0" applyFont="1" applyFill="1" applyAlignment="1">
      <alignment vertical="center" wrapText="1"/>
    </xf>
    <xf numFmtId="0" fontId="13" fillId="3" borderId="0" xfId="0" applyFont="1" applyFill="1" applyAlignment="1">
      <alignment vertical="center"/>
    </xf>
    <xf numFmtId="0" fontId="0" fillId="3" borderId="0" xfId="0" applyFill="1" applyAlignment="1">
      <alignment wrapText="1"/>
    </xf>
    <xf numFmtId="0" fontId="0" fillId="12" borderId="9"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13" fillId="3" borderId="7" xfId="0" applyFont="1" applyFill="1" applyBorder="1" applyAlignment="1">
      <alignment vertical="center"/>
    </xf>
    <xf numFmtId="0" fontId="13" fillId="3" borderId="7"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7" borderId="0"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7" borderId="16"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12" borderId="11"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0" fillId="12"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13" borderId="0" xfId="0" applyFill="1"/>
    <xf numFmtId="0" fontId="0" fillId="13" borderId="4" xfId="0" applyFill="1" applyBorder="1"/>
    <xf numFmtId="0" fontId="0" fillId="13" borderId="5" xfId="0" applyFill="1" applyBorder="1"/>
    <xf numFmtId="0" fontId="0" fillId="13" borderId="6" xfId="0" applyFill="1" applyBorder="1"/>
    <xf numFmtId="0" fontId="3" fillId="0" borderId="21" xfId="0" applyFont="1" applyBorder="1" applyAlignment="1">
      <alignment wrapText="1"/>
    </xf>
    <xf numFmtId="0" fontId="0" fillId="0" borderId="6" xfId="0" applyFill="1" applyBorder="1"/>
    <xf numFmtId="0" fontId="0" fillId="0" borderId="0" xfId="0" applyAlignment="1">
      <alignment vertical="center"/>
    </xf>
    <xf numFmtId="0" fontId="0" fillId="0" borderId="0" xfId="0" applyAlignment="1">
      <alignment horizontal="center" vertical="center"/>
    </xf>
    <xf numFmtId="0" fontId="11" fillId="0" borderId="0" xfId="0" applyFont="1" applyBorder="1" applyAlignment="1">
      <alignment horizontal="center"/>
    </xf>
    <xf numFmtId="0" fontId="0" fillId="0" borderId="0" xfId="0" applyBorder="1"/>
    <xf numFmtId="1" fontId="0" fillId="0" borderId="0" xfId="0" applyNumberFormat="1" applyAlignment="1">
      <alignment wrapText="1"/>
    </xf>
    <xf numFmtId="164" fontId="3" fillId="0" borderId="21" xfId="0" applyNumberFormat="1" applyFont="1" applyBorder="1" applyAlignment="1">
      <alignment wrapText="1"/>
    </xf>
    <xf numFmtId="164" fontId="0" fillId="0" borderId="0" xfId="0" applyNumberFormat="1"/>
    <xf numFmtId="0" fontId="22" fillId="0" borderId="0" xfId="3"/>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2" fillId="4" borderId="0" xfId="0" applyFont="1" applyFill="1" applyAlignment="1">
      <alignment horizontal="center"/>
    </xf>
    <xf numFmtId="0" fontId="8"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6" fillId="4" borderId="0" xfId="0" applyFont="1" applyFill="1" applyAlignment="1">
      <alignment horizontal="center"/>
    </xf>
    <xf numFmtId="0" fontId="21" fillId="4" borderId="0" xfId="0" applyFont="1" applyFill="1" applyAlignment="1">
      <alignment horizontal="center"/>
    </xf>
  </cellXfs>
  <cellStyles count="4">
    <cellStyle name="Accent3" xfId="2" builtinId="37"/>
    <cellStyle name="Lien hypertexte" xfId="3" builtinId="8"/>
    <cellStyle name="Normal" xfId="0" builtinId="0"/>
    <cellStyle name="Satisfaisant" xfId="1" builtinId="26"/>
  </cellStyles>
  <dxfs count="115">
    <dxf>
      <alignment horizontal="general" vertical="bottom" textRotation="0" wrapText="1"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theme="0"/>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theme="0"/>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theme="0"/>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theme="0"/>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theme="0"/>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theme="0"/>
        <name val="Calibri"/>
        <family val="2"/>
        <scheme val="minor"/>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font>
        <b/>
      </font>
      <alignment horizontal="general" vertical="center" textRotation="0" wrapText="1"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font>
        <b/>
      </font>
      <alignment horizontal="general" vertical="center" textRotation="0" wrapText="1"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font>
        <b/>
      </font>
      <alignment horizontal="general" vertical="center" textRotation="0" wrapText="1" indent="0" justifyLastLine="0" shrinkToFit="0" readingOrder="0"/>
    </dxf>
    <dxf>
      <font>
        <b/>
      </font>
      <alignment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patternFill>
      </fill>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font>
        <b/>
      </font>
      <alignment horizontal="general" vertical="center" textRotation="0" wrapText="1" indent="0" justifyLastLine="0" shrinkToFit="0" readingOrder="0"/>
    </dxf>
    <dxf>
      <font>
        <b/>
      </font>
      <alignment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patternFill>
      </fill>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patternFill>
      </fill>
      <alignment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patternFill>
      </fill>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patternFill>
      </fill>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patternFill>
      </fill>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font>
      <alignment vertical="center" textRotation="0" indent="0" justifyLastLine="0" shrinkToFit="0" readingOrder="0"/>
    </dxf>
    <dxf>
      <font>
        <b/>
        <i val="0"/>
        <strike val="0"/>
        <condense val="0"/>
        <extend val="0"/>
        <outline val="0"/>
        <shadow val="0"/>
        <u val="none"/>
        <vertAlign val="baseline"/>
        <sz val="16"/>
        <color theme="1"/>
        <name val="Calibri"/>
        <family val="2"/>
        <scheme val="minor"/>
      </font>
      <alignment horizontal="general" vertical="center" textRotation="0" wrapText="1" indent="0" justifyLastLine="0" shrinkToFit="0" readingOrder="0"/>
    </dxf>
    <dxf>
      <font>
        <b/>
      </font>
      <alignment horizontal="general" vertical="center" textRotation="0" wrapText="1" indent="0" justifyLastLine="0" shrinkToFit="0" readingOrder="0"/>
    </dxf>
    <dxf>
      <font>
        <b/>
      </font>
      <alignment vertic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2F75B5"/>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FR"/>
              <a:t>Moyenne du CES des communes du GA + 3 autres communes selon le type de zone</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'Brouillon-Graphiques'!$V$7</c:f>
              <c:strCache>
                <c:ptCount val="1"/>
                <c:pt idx="0">
                  <c:v>UA</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'Brouillon-Graphiques'!$W$6</c:f>
              <c:strCache>
                <c:ptCount val="1"/>
                <c:pt idx="0">
                  <c:v>CES</c:v>
                </c:pt>
              </c:strCache>
            </c:strRef>
          </c:cat>
          <c:val>
            <c:numRef>
              <c:f>'Brouillon-Graphiques'!$W$7</c:f>
              <c:numCache>
                <c:formatCode>General</c:formatCode>
                <c:ptCount val="1"/>
                <c:pt idx="0">
                  <c:v>56.666666666666664</c:v>
                </c:pt>
              </c:numCache>
            </c:numRef>
          </c:val>
          <c:extLst>
            <c:ext xmlns:c16="http://schemas.microsoft.com/office/drawing/2014/chart" uri="{C3380CC4-5D6E-409C-BE32-E72D297353CC}">
              <c16:uniqueId val="{00000000-4109-4DE4-8BD8-771D2B7DC898}"/>
            </c:ext>
          </c:extLst>
        </c:ser>
        <c:ser>
          <c:idx val="1"/>
          <c:order val="1"/>
          <c:tx>
            <c:strRef>
              <c:f>'Brouillon-Graphiques'!$V$8</c:f>
              <c:strCache>
                <c:ptCount val="1"/>
                <c:pt idx="0">
                  <c:v>UB</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cat>
            <c:strRef>
              <c:f>'Brouillon-Graphiques'!$W$6</c:f>
              <c:strCache>
                <c:ptCount val="1"/>
                <c:pt idx="0">
                  <c:v>CES</c:v>
                </c:pt>
              </c:strCache>
            </c:strRef>
          </c:cat>
          <c:val>
            <c:numRef>
              <c:f>'Brouillon-Graphiques'!$W$8</c:f>
              <c:numCache>
                <c:formatCode>General</c:formatCode>
                <c:ptCount val="1"/>
                <c:pt idx="0">
                  <c:v>48.07692307692308</c:v>
                </c:pt>
              </c:numCache>
            </c:numRef>
          </c:val>
          <c:extLst>
            <c:ext xmlns:c16="http://schemas.microsoft.com/office/drawing/2014/chart" uri="{C3380CC4-5D6E-409C-BE32-E72D297353CC}">
              <c16:uniqueId val="{00000001-4109-4DE4-8BD8-771D2B7DC898}"/>
            </c:ext>
          </c:extLst>
        </c:ser>
        <c:ser>
          <c:idx val="2"/>
          <c:order val="2"/>
          <c:tx>
            <c:strRef>
              <c:f>'Brouillon-Graphiques'!$V$9</c:f>
              <c:strCache>
                <c:ptCount val="1"/>
                <c:pt idx="0">
                  <c:v>UC</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'Brouillon-Graphiques'!$W$6</c:f>
              <c:strCache>
                <c:ptCount val="1"/>
                <c:pt idx="0">
                  <c:v>CES</c:v>
                </c:pt>
              </c:strCache>
            </c:strRef>
          </c:cat>
          <c:val>
            <c:numRef>
              <c:f>'Brouillon-Graphiques'!$W$9</c:f>
              <c:numCache>
                <c:formatCode>General</c:formatCode>
                <c:ptCount val="1"/>
                <c:pt idx="0">
                  <c:v>43.846153846153847</c:v>
                </c:pt>
              </c:numCache>
            </c:numRef>
          </c:val>
          <c:extLst>
            <c:ext xmlns:c16="http://schemas.microsoft.com/office/drawing/2014/chart" uri="{C3380CC4-5D6E-409C-BE32-E72D297353CC}">
              <c16:uniqueId val="{00000002-4109-4DE4-8BD8-771D2B7DC898}"/>
            </c:ext>
          </c:extLst>
        </c:ser>
        <c:ser>
          <c:idx val="3"/>
          <c:order val="3"/>
          <c:tx>
            <c:strRef>
              <c:f>'Brouillon-Graphiques'!$V$10</c:f>
              <c:strCache>
                <c:ptCount val="1"/>
                <c:pt idx="0">
                  <c:v>UD</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'Brouillon-Graphiques'!$W$6</c:f>
              <c:strCache>
                <c:ptCount val="1"/>
                <c:pt idx="0">
                  <c:v>CES</c:v>
                </c:pt>
              </c:strCache>
            </c:strRef>
          </c:cat>
          <c:val>
            <c:numRef>
              <c:f>'Brouillon-Graphiques'!$W$10</c:f>
              <c:numCache>
                <c:formatCode>General</c:formatCode>
                <c:ptCount val="1"/>
                <c:pt idx="0">
                  <c:v>32.916666666666664</c:v>
                </c:pt>
              </c:numCache>
            </c:numRef>
          </c:val>
          <c:extLst>
            <c:ext xmlns:c16="http://schemas.microsoft.com/office/drawing/2014/chart" uri="{C3380CC4-5D6E-409C-BE32-E72D297353CC}">
              <c16:uniqueId val="{00000003-4109-4DE4-8BD8-771D2B7DC898}"/>
            </c:ext>
          </c:extLst>
        </c:ser>
        <c:ser>
          <c:idx val="4"/>
          <c:order val="4"/>
          <c:tx>
            <c:strRef>
              <c:f>'Brouillon-Graphiques'!$V$11</c:f>
              <c:strCache>
                <c:ptCount val="1"/>
                <c:pt idx="0">
                  <c:v>UE</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'Brouillon-Graphiques'!$W$6</c:f>
              <c:strCache>
                <c:ptCount val="1"/>
                <c:pt idx="0">
                  <c:v>CES</c:v>
                </c:pt>
              </c:strCache>
            </c:strRef>
          </c:cat>
          <c:val>
            <c:numRef>
              <c:f>'Brouillon-Graphiques'!$W$11</c:f>
              <c:numCache>
                <c:formatCode>General</c:formatCode>
                <c:ptCount val="1"/>
                <c:pt idx="0">
                  <c:v>64.285714285714292</c:v>
                </c:pt>
              </c:numCache>
            </c:numRef>
          </c:val>
          <c:extLst>
            <c:ext xmlns:c16="http://schemas.microsoft.com/office/drawing/2014/chart" uri="{C3380CC4-5D6E-409C-BE32-E72D297353CC}">
              <c16:uniqueId val="{00000004-4109-4DE4-8BD8-771D2B7DC898}"/>
            </c:ext>
          </c:extLst>
        </c:ser>
        <c:dLbls>
          <c:showLegendKey val="0"/>
          <c:showVal val="0"/>
          <c:showCatName val="0"/>
          <c:showSerName val="0"/>
          <c:showPercent val="0"/>
          <c:showBubbleSize val="0"/>
        </c:dLbls>
        <c:gapWidth val="164"/>
        <c:overlap val="-22"/>
        <c:axId val="511872656"/>
        <c:axId val="511870360"/>
      </c:barChart>
      <c:catAx>
        <c:axId val="51187265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1870360"/>
        <c:crosses val="autoZero"/>
        <c:auto val="1"/>
        <c:lblAlgn val="ctr"/>
        <c:lblOffset val="100"/>
        <c:noMultiLvlLbl val="0"/>
      </c:catAx>
      <c:valAx>
        <c:axId val="511870360"/>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1872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FR"/>
              <a:t>Pourcentage moyen d'espace vert des communes du GA + 3 autres communes selon les zones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'Brouillon-Graphiques'!$AC$7</c:f>
              <c:strCache>
                <c:ptCount val="1"/>
                <c:pt idx="0">
                  <c:v>UA</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'Brouillon-Graphiques'!$AD$6</c:f>
              <c:strCache>
                <c:ptCount val="1"/>
                <c:pt idx="0">
                  <c:v>% d'espace vert</c:v>
                </c:pt>
              </c:strCache>
            </c:strRef>
          </c:cat>
          <c:val>
            <c:numRef>
              <c:f>'Brouillon-Graphiques'!$AD$7</c:f>
              <c:numCache>
                <c:formatCode>General</c:formatCode>
                <c:ptCount val="1"/>
                <c:pt idx="0">
                  <c:v>13.333333333333334</c:v>
                </c:pt>
              </c:numCache>
            </c:numRef>
          </c:val>
          <c:extLst>
            <c:ext xmlns:c16="http://schemas.microsoft.com/office/drawing/2014/chart" uri="{C3380CC4-5D6E-409C-BE32-E72D297353CC}">
              <c16:uniqueId val="{00000000-28A7-4D27-B3DA-7374CAB88DCF}"/>
            </c:ext>
          </c:extLst>
        </c:ser>
        <c:ser>
          <c:idx val="1"/>
          <c:order val="1"/>
          <c:tx>
            <c:strRef>
              <c:f>'Brouillon-Graphiques'!$AC$8</c:f>
              <c:strCache>
                <c:ptCount val="1"/>
                <c:pt idx="0">
                  <c:v>UB</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cat>
            <c:strRef>
              <c:f>'Brouillon-Graphiques'!$AD$6</c:f>
              <c:strCache>
                <c:ptCount val="1"/>
                <c:pt idx="0">
                  <c:v>% d'espace vert</c:v>
                </c:pt>
              </c:strCache>
            </c:strRef>
          </c:cat>
          <c:val>
            <c:numRef>
              <c:f>'Brouillon-Graphiques'!$AD$8</c:f>
              <c:numCache>
                <c:formatCode>General</c:formatCode>
                <c:ptCount val="1"/>
                <c:pt idx="0">
                  <c:v>22.142857142857142</c:v>
                </c:pt>
              </c:numCache>
            </c:numRef>
          </c:val>
          <c:extLst>
            <c:ext xmlns:c16="http://schemas.microsoft.com/office/drawing/2014/chart" uri="{C3380CC4-5D6E-409C-BE32-E72D297353CC}">
              <c16:uniqueId val="{00000001-28A7-4D27-B3DA-7374CAB88DCF}"/>
            </c:ext>
          </c:extLst>
        </c:ser>
        <c:ser>
          <c:idx val="2"/>
          <c:order val="2"/>
          <c:tx>
            <c:strRef>
              <c:f>'Brouillon-Graphiques'!$AC$9</c:f>
              <c:strCache>
                <c:ptCount val="1"/>
                <c:pt idx="0">
                  <c:v>UC</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'Brouillon-Graphiques'!$AD$6</c:f>
              <c:strCache>
                <c:ptCount val="1"/>
                <c:pt idx="0">
                  <c:v>% d'espace vert</c:v>
                </c:pt>
              </c:strCache>
            </c:strRef>
          </c:cat>
          <c:val>
            <c:numRef>
              <c:f>'Brouillon-Graphiques'!$AD$9</c:f>
              <c:numCache>
                <c:formatCode>General</c:formatCode>
                <c:ptCount val="1"/>
                <c:pt idx="0">
                  <c:v>26.428571428571427</c:v>
                </c:pt>
              </c:numCache>
            </c:numRef>
          </c:val>
          <c:extLst>
            <c:ext xmlns:c16="http://schemas.microsoft.com/office/drawing/2014/chart" uri="{C3380CC4-5D6E-409C-BE32-E72D297353CC}">
              <c16:uniqueId val="{00000002-28A7-4D27-B3DA-7374CAB88DCF}"/>
            </c:ext>
          </c:extLst>
        </c:ser>
        <c:ser>
          <c:idx val="3"/>
          <c:order val="3"/>
          <c:tx>
            <c:strRef>
              <c:f>'Brouillon-Graphiques'!$AC$10</c:f>
              <c:strCache>
                <c:ptCount val="1"/>
                <c:pt idx="0">
                  <c:v>UD</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'Brouillon-Graphiques'!$AD$6</c:f>
              <c:strCache>
                <c:ptCount val="1"/>
                <c:pt idx="0">
                  <c:v>% d'espace vert</c:v>
                </c:pt>
              </c:strCache>
            </c:strRef>
          </c:cat>
          <c:val>
            <c:numRef>
              <c:f>'Brouillon-Graphiques'!$AD$10</c:f>
              <c:numCache>
                <c:formatCode>General</c:formatCode>
                <c:ptCount val="1"/>
                <c:pt idx="0">
                  <c:v>39.285714285714285</c:v>
                </c:pt>
              </c:numCache>
            </c:numRef>
          </c:val>
          <c:extLst>
            <c:ext xmlns:c16="http://schemas.microsoft.com/office/drawing/2014/chart" uri="{C3380CC4-5D6E-409C-BE32-E72D297353CC}">
              <c16:uniqueId val="{00000003-28A7-4D27-B3DA-7374CAB88DCF}"/>
            </c:ext>
          </c:extLst>
        </c:ser>
        <c:ser>
          <c:idx val="4"/>
          <c:order val="4"/>
          <c:tx>
            <c:strRef>
              <c:f>'Brouillon-Graphiques'!$AC$11</c:f>
              <c:strCache>
                <c:ptCount val="1"/>
                <c:pt idx="0">
                  <c:v>UE</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'Brouillon-Graphiques'!$AD$6</c:f>
              <c:strCache>
                <c:ptCount val="1"/>
                <c:pt idx="0">
                  <c:v>% d'espace vert</c:v>
                </c:pt>
              </c:strCache>
            </c:strRef>
          </c:cat>
          <c:val>
            <c:numRef>
              <c:f>'Brouillon-Graphiques'!$AD$11</c:f>
              <c:numCache>
                <c:formatCode>General</c:formatCode>
                <c:ptCount val="1"/>
                <c:pt idx="0">
                  <c:v>21.428571428571427</c:v>
                </c:pt>
              </c:numCache>
            </c:numRef>
          </c:val>
          <c:extLst>
            <c:ext xmlns:c16="http://schemas.microsoft.com/office/drawing/2014/chart" uri="{C3380CC4-5D6E-409C-BE32-E72D297353CC}">
              <c16:uniqueId val="{00000004-28A7-4D27-B3DA-7374CAB88DCF}"/>
            </c:ext>
          </c:extLst>
        </c:ser>
        <c:dLbls>
          <c:showLegendKey val="0"/>
          <c:showVal val="0"/>
          <c:showCatName val="0"/>
          <c:showSerName val="0"/>
          <c:showPercent val="0"/>
          <c:showBubbleSize val="0"/>
        </c:dLbls>
        <c:gapWidth val="164"/>
        <c:overlap val="-22"/>
        <c:axId val="445716144"/>
        <c:axId val="445717456"/>
      </c:barChart>
      <c:catAx>
        <c:axId val="44571614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5717456"/>
        <c:crosses val="autoZero"/>
        <c:auto val="1"/>
        <c:lblAlgn val="ctr"/>
        <c:lblOffset val="100"/>
        <c:noMultiLvlLbl val="0"/>
      </c:catAx>
      <c:valAx>
        <c:axId val="445717456"/>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571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FR"/>
              <a:t>Moyenne CES par Commune </a:t>
            </a:r>
            <a:r>
              <a:rPr lang="fr-FR" sz="1800" b="1" i="0" u="none" strike="noStrike" cap="all" baseline="0">
                <a:effectLst/>
              </a:rPr>
              <a:t>des communes du GA + 3 autres communes</a:t>
            </a:r>
            <a:endParaRPr lang="fr-F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'Brouillon-Graphiques'!$B$6</c:f>
              <c:strCache>
                <c:ptCount val="1"/>
                <c:pt idx="0">
                  <c:v>Moyenne_CES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'Brouillon-Graphiques'!$A$7:$A$24</c:f>
              <c:strCache>
                <c:ptCount val="18"/>
                <c:pt idx="0">
                  <c:v>Verdun-sur-Garonne</c:v>
                </c:pt>
                <c:pt idx="1">
                  <c:v>Sauveterre</c:v>
                </c:pt>
                <c:pt idx="2">
                  <c:v>Villeneuve</c:v>
                </c:pt>
                <c:pt idx="3">
                  <c:v>Jonquerette</c:v>
                </c:pt>
                <c:pt idx="4">
                  <c:v>Morières</c:v>
                </c:pt>
                <c:pt idx="5">
                  <c:v>Caumont</c:v>
                </c:pt>
                <c:pt idx="6">
                  <c:v>Vedène</c:v>
                </c:pt>
                <c:pt idx="7">
                  <c:v>Saze</c:v>
                </c:pt>
                <c:pt idx="8">
                  <c:v>Champagne-sur-Seine</c:v>
                </c:pt>
                <c:pt idx="9">
                  <c:v>Velleron</c:v>
                </c:pt>
                <c:pt idx="10">
                  <c:v>Les Angles</c:v>
                </c:pt>
                <c:pt idx="11">
                  <c:v>St-Saturnin</c:v>
                </c:pt>
                <c:pt idx="12">
                  <c:v>Avignon extramuros</c:v>
                </c:pt>
                <c:pt idx="13">
                  <c:v>Roquemaure</c:v>
                </c:pt>
                <c:pt idx="14">
                  <c:v>Rochefort</c:v>
                </c:pt>
                <c:pt idx="15">
                  <c:v>Saint-Maur-des-Fossés</c:v>
                </c:pt>
                <c:pt idx="16">
                  <c:v>Le Pontet</c:v>
                </c:pt>
                <c:pt idx="17">
                  <c:v>Entraigues</c:v>
                </c:pt>
              </c:strCache>
            </c:strRef>
          </c:cat>
          <c:val>
            <c:numRef>
              <c:f>'Brouillon-Graphiques'!$B$7:$B$24</c:f>
              <c:numCache>
                <c:formatCode>0</c:formatCode>
                <c:ptCount val="18"/>
                <c:pt idx="0">
                  <c:v>8</c:v>
                </c:pt>
                <c:pt idx="1">
                  <c:v>32.5</c:v>
                </c:pt>
                <c:pt idx="2">
                  <c:v>33.75</c:v>
                </c:pt>
                <c:pt idx="3">
                  <c:v>35</c:v>
                </c:pt>
                <c:pt idx="4">
                  <c:v>35</c:v>
                </c:pt>
                <c:pt idx="5">
                  <c:v>41.25</c:v>
                </c:pt>
                <c:pt idx="6">
                  <c:v>45</c:v>
                </c:pt>
                <c:pt idx="7">
                  <c:v>47.5</c:v>
                </c:pt>
                <c:pt idx="8">
                  <c:v>47.5</c:v>
                </c:pt>
                <c:pt idx="9">
                  <c:v>48.333333333333336</c:v>
                </c:pt>
                <c:pt idx="10">
                  <c:v>50</c:v>
                </c:pt>
                <c:pt idx="11">
                  <c:v>51.666666666666664</c:v>
                </c:pt>
                <c:pt idx="12">
                  <c:v>52.5</c:v>
                </c:pt>
                <c:pt idx="13">
                  <c:v>55</c:v>
                </c:pt>
                <c:pt idx="14">
                  <c:v>55</c:v>
                </c:pt>
                <c:pt idx="15">
                  <c:v>60</c:v>
                </c:pt>
                <c:pt idx="16">
                  <c:v>62.5</c:v>
                </c:pt>
                <c:pt idx="17">
                  <c:v>63.333333333333336</c:v>
                </c:pt>
              </c:numCache>
            </c:numRef>
          </c:val>
          <c:extLst>
            <c:ext xmlns:c16="http://schemas.microsoft.com/office/drawing/2014/chart" uri="{C3380CC4-5D6E-409C-BE32-E72D297353CC}">
              <c16:uniqueId val="{00000000-768F-4786-8E40-6DC4B265FA71}"/>
            </c:ext>
          </c:extLst>
        </c:ser>
        <c:ser>
          <c:idx val="1"/>
          <c:order val="1"/>
          <c:tx>
            <c:strRef>
              <c:f>'Brouillon-Graphiques'!$C$6</c:f>
              <c:strCache>
                <c:ptCount val="1"/>
                <c:pt idx="0">
                  <c:v>Non réglementé</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cat>
            <c:strRef>
              <c:f>'Brouillon-Graphiques'!$A$7:$A$24</c:f>
              <c:strCache>
                <c:ptCount val="18"/>
                <c:pt idx="0">
                  <c:v>Verdun-sur-Garonne</c:v>
                </c:pt>
                <c:pt idx="1">
                  <c:v>Sauveterre</c:v>
                </c:pt>
                <c:pt idx="2">
                  <c:v>Villeneuve</c:v>
                </c:pt>
                <c:pt idx="3">
                  <c:v>Jonquerette</c:v>
                </c:pt>
                <c:pt idx="4">
                  <c:v>Morières</c:v>
                </c:pt>
                <c:pt idx="5">
                  <c:v>Caumont</c:v>
                </c:pt>
                <c:pt idx="6">
                  <c:v>Vedène</c:v>
                </c:pt>
                <c:pt idx="7">
                  <c:v>Saze</c:v>
                </c:pt>
                <c:pt idx="8">
                  <c:v>Champagne-sur-Seine</c:v>
                </c:pt>
                <c:pt idx="9">
                  <c:v>Velleron</c:v>
                </c:pt>
                <c:pt idx="10">
                  <c:v>Les Angles</c:v>
                </c:pt>
                <c:pt idx="11">
                  <c:v>St-Saturnin</c:v>
                </c:pt>
                <c:pt idx="12">
                  <c:v>Avignon extramuros</c:v>
                </c:pt>
                <c:pt idx="13">
                  <c:v>Roquemaure</c:v>
                </c:pt>
                <c:pt idx="14">
                  <c:v>Rochefort</c:v>
                </c:pt>
                <c:pt idx="15">
                  <c:v>Saint-Maur-des-Fossés</c:v>
                </c:pt>
                <c:pt idx="16">
                  <c:v>Le Pontet</c:v>
                </c:pt>
                <c:pt idx="17">
                  <c:v>Entraigues</c:v>
                </c:pt>
              </c:strCache>
            </c:strRef>
          </c:cat>
          <c:val>
            <c:numRef>
              <c:f>'Brouillon-Graphiques'!$C$7:$C$24</c:f>
              <c:numCache>
                <c:formatCode>General</c:formatCode>
                <c:ptCount val="18"/>
                <c:pt idx="0">
                  <c:v>4</c:v>
                </c:pt>
                <c:pt idx="1">
                  <c:v>3</c:v>
                </c:pt>
                <c:pt idx="2">
                  <c:v>1</c:v>
                </c:pt>
                <c:pt idx="3">
                  <c:v>1</c:v>
                </c:pt>
                <c:pt idx="4">
                  <c:v>2</c:v>
                </c:pt>
                <c:pt idx="5">
                  <c:v>1</c:v>
                </c:pt>
                <c:pt idx="6">
                  <c:v>1</c:v>
                </c:pt>
                <c:pt idx="7">
                  <c:v>3</c:v>
                </c:pt>
                <c:pt idx="8">
                  <c:v>1</c:v>
                </c:pt>
                <c:pt idx="9">
                  <c:v>2</c:v>
                </c:pt>
                <c:pt idx="10">
                  <c:v>2</c:v>
                </c:pt>
                <c:pt idx="11">
                  <c:v>2</c:v>
                </c:pt>
                <c:pt idx="12">
                  <c:v>1</c:v>
                </c:pt>
                <c:pt idx="13">
                  <c:v>2</c:v>
                </c:pt>
                <c:pt idx="14">
                  <c:v>3</c:v>
                </c:pt>
                <c:pt idx="15">
                  <c:v>3</c:v>
                </c:pt>
                <c:pt idx="16">
                  <c:v>1</c:v>
                </c:pt>
                <c:pt idx="17">
                  <c:v>2</c:v>
                </c:pt>
              </c:numCache>
            </c:numRef>
          </c:val>
          <c:extLst>
            <c:ext xmlns:c16="http://schemas.microsoft.com/office/drawing/2014/chart" uri="{C3380CC4-5D6E-409C-BE32-E72D297353CC}">
              <c16:uniqueId val="{00000001-768F-4786-8E40-6DC4B265FA71}"/>
            </c:ext>
          </c:extLst>
        </c:ser>
        <c:ser>
          <c:idx val="2"/>
          <c:order val="2"/>
          <c:tx>
            <c:strRef>
              <c:f>'Brouillon-Graphiques'!$D$6</c:f>
              <c:strCache>
                <c:ptCount val="1"/>
                <c:pt idx="0">
                  <c:v>Colonne1</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'Brouillon-Graphiques'!$A$7:$A$24</c:f>
              <c:strCache>
                <c:ptCount val="18"/>
                <c:pt idx="0">
                  <c:v>Verdun-sur-Garonne</c:v>
                </c:pt>
                <c:pt idx="1">
                  <c:v>Sauveterre</c:v>
                </c:pt>
                <c:pt idx="2">
                  <c:v>Villeneuve</c:v>
                </c:pt>
                <c:pt idx="3">
                  <c:v>Jonquerette</c:v>
                </c:pt>
                <c:pt idx="4">
                  <c:v>Morières</c:v>
                </c:pt>
                <c:pt idx="5">
                  <c:v>Caumont</c:v>
                </c:pt>
                <c:pt idx="6">
                  <c:v>Vedène</c:v>
                </c:pt>
                <c:pt idx="7">
                  <c:v>Saze</c:v>
                </c:pt>
                <c:pt idx="8">
                  <c:v>Champagne-sur-Seine</c:v>
                </c:pt>
                <c:pt idx="9">
                  <c:v>Velleron</c:v>
                </c:pt>
                <c:pt idx="10">
                  <c:v>Les Angles</c:v>
                </c:pt>
                <c:pt idx="11">
                  <c:v>St-Saturnin</c:v>
                </c:pt>
                <c:pt idx="12">
                  <c:v>Avignon extramuros</c:v>
                </c:pt>
                <c:pt idx="13">
                  <c:v>Roquemaure</c:v>
                </c:pt>
                <c:pt idx="14">
                  <c:v>Rochefort</c:v>
                </c:pt>
                <c:pt idx="15">
                  <c:v>Saint-Maur-des-Fossés</c:v>
                </c:pt>
                <c:pt idx="16">
                  <c:v>Le Pontet</c:v>
                </c:pt>
                <c:pt idx="17">
                  <c:v>Entraigues</c:v>
                </c:pt>
              </c:strCache>
            </c:strRef>
          </c:cat>
          <c:val>
            <c:numRef>
              <c:f>'Brouillon-Graphiques'!$D$7:$D$24</c:f>
              <c:numCache>
                <c:formatCode>General</c:formatCode>
                <c:ptCount val="18"/>
                <c:pt idx="0">
                  <c:v>1</c:v>
                </c:pt>
                <c:pt idx="1">
                  <c:v>2</c:v>
                </c:pt>
                <c:pt idx="2">
                  <c:v>4</c:v>
                </c:pt>
                <c:pt idx="3">
                  <c:v>4</c:v>
                </c:pt>
                <c:pt idx="4">
                  <c:v>3</c:v>
                </c:pt>
                <c:pt idx="5">
                  <c:v>4</c:v>
                </c:pt>
                <c:pt idx="6">
                  <c:v>4</c:v>
                </c:pt>
                <c:pt idx="7">
                  <c:v>2</c:v>
                </c:pt>
                <c:pt idx="8">
                  <c:v>4</c:v>
                </c:pt>
                <c:pt idx="9">
                  <c:v>3</c:v>
                </c:pt>
                <c:pt idx="10">
                  <c:v>3</c:v>
                </c:pt>
                <c:pt idx="11">
                  <c:v>3</c:v>
                </c:pt>
                <c:pt idx="12">
                  <c:v>4</c:v>
                </c:pt>
                <c:pt idx="13">
                  <c:v>3</c:v>
                </c:pt>
                <c:pt idx="14">
                  <c:v>2</c:v>
                </c:pt>
                <c:pt idx="15">
                  <c:v>2</c:v>
                </c:pt>
                <c:pt idx="16">
                  <c:v>4</c:v>
                </c:pt>
                <c:pt idx="17">
                  <c:v>3</c:v>
                </c:pt>
              </c:numCache>
            </c:numRef>
          </c:val>
          <c:extLst>
            <c:ext xmlns:c16="http://schemas.microsoft.com/office/drawing/2014/chart" uri="{C3380CC4-5D6E-409C-BE32-E72D297353CC}">
              <c16:uniqueId val="{00000001-DE50-4BEF-8B4A-262A8844F3D2}"/>
            </c:ext>
          </c:extLst>
        </c:ser>
        <c:dLbls>
          <c:showLegendKey val="0"/>
          <c:showVal val="0"/>
          <c:showCatName val="0"/>
          <c:showSerName val="0"/>
          <c:showPercent val="0"/>
          <c:showBubbleSize val="0"/>
        </c:dLbls>
        <c:gapWidth val="164"/>
        <c:overlap val="-22"/>
        <c:axId val="535432000"/>
        <c:axId val="535432328"/>
      </c:barChart>
      <c:catAx>
        <c:axId val="53543200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432328"/>
        <c:crosses val="autoZero"/>
        <c:auto val="1"/>
        <c:lblAlgn val="ctr"/>
        <c:lblOffset val="100"/>
        <c:noMultiLvlLbl val="0"/>
      </c:catAx>
      <c:valAx>
        <c:axId val="535432328"/>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432000"/>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FR"/>
              <a:t>Moyenne</a:t>
            </a:r>
            <a:r>
              <a:rPr lang="fr-FR" baseline="0"/>
              <a:t> des % d'espaces verts des communes du GA + 3 autres communes</a:t>
            </a:r>
            <a:endParaRPr lang="fr-F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'Brouillon-Graphiques'!$M$6</c:f>
              <c:strCache>
                <c:ptCount val="1"/>
                <c:pt idx="0">
                  <c:v>Moyenne_espaces_verts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'Brouillon-Graphiques'!$L$7:$L$24</c:f>
              <c:strCache>
                <c:ptCount val="18"/>
                <c:pt idx="0">
                  <c:v>Caumont</c:v>
                </c:pt>
                <c:pt idx="1">
                  <c:v>Saze</c:v>
                </c:pt>
                <c:pt idx="2">
                  <c:v>Les Angles</c:v>
                </c:pt>
                <c:pt idx="3">
                  <c:v>Le Pontet</c:v>
                </c:pt>
                <c:pt idx="4">
                  <c:v>Vedène</c:v>
                </c:pt>
                <c:pt idx="5">
                  <c:v>Roquemaure</c:v>
                </c:pt>
                <c:pt idx="6">
                  <c:v>Saint-Maur-des-Fossés</c:v>
                </c:pt>
                <c:pt idx="7">
                  <c:v>Velleron</c:v>
                </c:pt>
                <c:pt idx="8">
                  <c:v>St-Saturnin</c:v>
                </c:pt>
                <c:pt idx="9">
                  <c:v>Verdun-sur-Garonne</c:v>
                </c:pt>
                <c:pt idx="10">
                  <c:v>Entraigues</c:v>
                </c:pt>
                <c:pt idx="11">
                  <c:v>Morières</c:v>
                </c:pt>
                <c:pt idx="12">
                  <c:v>Avignon extramuros</c:v>
                </c:pt>
                <c:pt idx="13">
                  <c:v>Jonquerette</c:v>
                </c:pt>
                <c:pt idx="14">
                  <c:v>Rochefort</c:v>
                </c:pt>
                <c:pt idx="15">
                  <c:v>Sauveterre</c:v>
                </c:pt>
                <c:pt idx="16">
                  <c:v>Villeneuve</c:v>
                </c:pt>
                <c:pt idx="17">
                  <c:v>Champagne-sur-Seine</c:v>
                </c:pt>
              </c:strCache>
            </c:strRef>
          </c:cat>
          <c:val>
            <c:numRef>
              <c:f>'Brouillon-Graphiques'!$M$7:$M$24</c:f>
              <c:numCache>
                <c:formatCode>0.0</c:formatCode>
                <c:ptCount val="18"/>
                <c:pt idx="0">
                  <c:v>10</c:v>
                </c:pt>
                <c:pt idx="1">
                  <c:v>10</c:v>
                </c:pt>
                <c:pt idx="2">
                  <c:v>15</c:v>
                </c:pt>
                <c:pt idx="3">
                  <c:v>20</c:v>
                </c:pt>
                <c:pt idx="4">
                  <c:v>22.5</c:v>
                </c:pt>
                <c:pt idx="5">
                  <c:v>25</c:v>
                </c:pt>
                <c:pt idx="6">
                  <c:v>26.666666666666668</c:v>
                </c:pt>
                <c:pt idx="7">
                  <c:v>30</c:v>
                </c:pt>
                <c:pt idx="8">
                  <c:v>35</c:v>
                </c:pt>
                <c:pt idx="9">
                  <c:v>40</c:v>
                </c:pt>
                <c:pt idx="10">
                  <c:v>50</c:v>
                </c:pt>
                <c:pt idx="11">
                  <c:v>60</c:v>
                </c:pt>
                <c:pt idx="12" formatCode="General">
                  <c:v>0</c:v>
                </c:pt>
                <c:pt idx="13" formatCode="General">
                  <c:v>0</c:v>
                </c:pt>
                <c:pt idx="14" formatCode="General">
                  <c:v>0</c:v>
                </c:pt>
                <c:pt idx="15" formatCode="General">
                  <c:v>0</c:v>
                </c:pt>
                <c:pt idx="16" formatCode="General">
                  <c:v>0</c:v>
                </c:pt>
                <c:pt idx="17" formatCode="General">
                  <c:v>0</c:v>
                </c:pt>
              </c:numCache>
            </c:numRef>
          </c:val>
          <c:extLst>
            <c:ext xmlns:c16="http://schemas.microsoft.com/office/drawing/2014/chart" uri="{C3380CC4-5D6E-409C-BE32-E72D297353CC}">
              <c16:uniqueId val="{00000000-FC4C-4451-9786-D59C51EDDFA4}"/>
            </c:ext>
          </c:extLst>
        </c:ser>
        <c:ser>
          <c:idx val="1"/>
          <c:order val="1"/>
          <c:tx>
            <c:strRef>
              <c:f>'Brouillon-Graphiques'!$N$6</c:f>
              <c:strCache>
                <c:ptCount val="1"/>
                <c:pt idx="0">
                  <c:v>Nombre de zones ayant un minima quantitatif</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cat>
            <c:strRef>
              <c:f>'Brouillon-Graphiques'!$L$7:$L$24</c:f>
              <c:strCache>
                <c:ptCount val="18"/>
                <c:pt idx="0">
                  <c:v>Caumont</c:v>
                </c:pt>
                <c:pt idx="1">
                  <c:v>Saze</c:v>
                </c:pt>
                <c:pt idx="2">
                  <c:v>Les Angles</c:v>
                </c:pt>
                <c:pt idx="3">
                  <c:v>Le Pontet</c:v>
                </c:pt>
                <c:pt idx="4">
                  <c:v>Vedène</c:v>
                </c:pt>
                <c:pt idx="5">
                  <c:v>Roquemaure</c:v>
                </c:pt>
                <c:pt idx="6">
                  <c:v>Saint-Maur-des-Fossés</c:v>
                </c:pt>
                <c:pt idx="7">
                  <c:v>Velleron</c:v>
                </c:pt>
                <c:pt idx="8">
                  <c:v>St-Saturnin</c:v>
                </c:pt>
                <c:pt idx="9">
                  <c:v>Verdun-sur-Garonne</c:v>
                </c:pt>
                <c:pt idx="10">
                  <c:v>Entraigues</c:v>
                </c:pt>
                <c:pt idx="11">
                  <c:v>Morières</c:v>
                </c:pt>
                <c:pt idx="12">
                  <c:v>Avignon extramuros</c:v>
                </c:pt>
                <c:pt idx="13">
                  <c:v>Jonquerette</c:v>
                </c:pt>
                <c:pt idx="14">
                  <c:v>Rochefort</c:v>
                </c:pt>
                <c:pt idx="15">
                  <c:v>Sauveterre</c:v>
                </c:pt>
                <c:pt idx="16">
                  <c:v>Villeneuve</c:v>
                </c:pt>
                <c:pt idx="17">
                  <c:v>Champagne-sur-Seine</c:v>
                </c:pt>
              </c:strCache>
            </c:strRef>
          </c:cat>
          <c:val>
            <c:numRef>
              <c:f>'Brouillon-Graphiques'!$N$7:$N$24</c:f>
              <c:numCache>
                <c:formatCode>General</c:formatCode>
                <c:ptCount val="18"/>
                <c:pt idx="0">
                  <c:v>2</c:v>
                </c:pt>
                <c:pt idx="1">
                  <c:v>1</c:v>
                </c:pt>
                <c:pt idx="2">
                  <c:v>3</c:v>
                </c:pt>
                <c:pt idx="3">
                  <c:v>1</c:v>
                </c:pt>
                <c:pt idx="4">
                  <c:v>4</c:v>
                </c:pt>
                <c:pt idx="5">
                  <c:v>5</c:v>
                </c:pt>
                <c:pt idx="6">
                  <c:v>2</c:v>
                </c:pt>
                <c:pt idx="7">
                  <c:v>3</c:v>
                </c:pt>
                <c:pt idx="8">
                  <c:v>2</c:v>
                </c:pt>
                <c:pt idx="9">
                  <c:v>2</c:v>
                </c:pt>
                <c:pt idx="10">
                  <c:v>3</c:v>
                </c:pt>
                <c:pt idx="11">
                  <c:v>3</c:v>
                </c:pt>
                <c:pt idx="12">
                  <c:v>0</c:v>
                </c:pt>
                <c:pt idx="13">
                  <c:v>0</c:v>
                </c:pt>
                <c:pt idx="14">
                  <c:v>0</c:v>
                </c:pt>
                <c:pt idx="15">
                  <c:v>0</c:v>
                </c:pt>
                <c:pt idx="16">
                  <c:v>0</c:v>
                </c:pt>
                <c:pt idx="17">
                  <c:v>0</c:v>
                </c:pt>
              </c:numCache>
            </c:numRef>
          </c:val>
          <c:extLst>
            <c:ext xmlns:c16="http://schemas.microsoft.com/office/drawing/2014/chart" uri="{C3380CC4-5D6E-409C-BE32-E72D297353CC}">
              <c16:uniqueId val="{00000001-FC4C-4451-9786-D59C51EDDFA4}"/>
            </c:ext>
          </c:extLst>
        </c:ser>
        <c:dLbls>
          <c:showLegendKey val="0"/>
          <c:showVal val="0"/>
          <c:showCatName val="0"/>
          <c:showSerName val="0"/>
          <c:showPercent val="0"/>
          <c:showBubbleSize val="0"/>
        </c:dLbls>
        <c:gapWidth val="164"/>
        <c:overlap val="-22"/>
        <c:axId val="442792824"/>
        <c:axId val="442797416"/>
      </c:barChart>
      <c:catAx>
        <c:axId val="44279282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2797416"/>
        <c:crosses val="autoZero"/>
        <c:auto val="1"/>
        <c:lblAlgn val="ctr"/>
        <c:lblOffset val="100"/>
        <c:noMultiLvlLbl val="0"/>
      </c:catAx>
      <c:valAx>
        <c:axId val="442797416"/>
        <c:scaling>
          <c:orientation val="minMax"/>
        </c:scaling>
        <c:delete val="0"/>
        <c:axPos val="l"/>
        <c:majorGridlines>
          <c:spPr>
            <a:ln>
              <a:solidFill>
                <a:schemeClr val="tx1">
                  <a:lumMod val="15000"/>
                  <a:lumOff val="85000"/>
                </a:schemeClr>
              </a:solidFill>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2792824"/>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56226370153024"/>
          <c:y val="0.11724288239748047"/>
          <c:w val="0.73595011559531676"/>
          <c:h val="0.49153711217501145"/>
        </c:manualLayout>
      </c:layout>
      <c:barChart>
        <c:barDir val="col"/>
        <c:grouping val="clustered"/>
        <c:varyColors val="0"/>
        <c:ser>
          <c:idx val="0"/>
          <c:order val="0"/>
          <c:tx>
            <c:strRef>
              <c:f>'Brouillon-Graphiques'!$M$6</c:f>
              <c:strCache>
                <c:ptCount val="1"/>
                <c:pt idx="0">
                  <c:v>Moyenne_espaces_verts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'Brouillon-Graphiques'!$L$7:$L$24</c:f>
              <c:strCache>
                <c:ptCount val="18"/>
                <c:pt idx="0">
                  <c:v>Caumont</c:v>
                </c:pt>
                <c:pt idx="1">
                  <c:v>Saze</c:v>
                </c:pt>
                <c:pt idx="2">
                  <c:v>Les Angles</c:v>
                </c:pt>
                <c:pt idx="3">
                  <c:v>Le Pontet</c:v>
                </c:pt>
                <c:pt idx="4">
                  <c:v>Vedène</c:v>
                </c:pt>
                <c:pt idx="5">
                  <c:v>Roquemaure</c:v>
                </c:pt>
                <c:pt idx="6">
                  <c:v>Saint-Maur-des-Fossés</c:v>
                </c:pt>
                <c:pt idx="7">
                  <c:v>Velleron</c:v>
                </c:pt>
                <c:pt idx="8">
                  <c:v>St-Saturnin</c:v>
                </c:pt>
                <c:pt idx="9">
                  <c:v>Verdun-sur-Garonne</c:v>
                </c:pt>
                <c:pt idx="10">
                  <c:v>Entraigues</c:v>
                </c:pt>
                <c:pt idx="11">
                  <c:v>Morières</c:v>
                </c:pt>
                <c:pt idx="12">
                  <c:v>Avignon extramuros</c:v>
                </c:pt>
                <c:pt idx="13">
                  <c:v>Jonquerette</c:v>
                </c:pt>
                <c:pt idx="14">
                  <c:v>Rochefort</c:v>
                </c:pt>
                <c:pt idx="15">
                  <c:v>Sauveterre</c:v>
                </c:pt>
                <c:pt idx="16">
                  <c:v>Villeneuve</c:v>
                </c:pt>
                <c:pt idx="17">
                  <c:v>Champagne-sur-Seine</c:v>
                </c:pt>
              </c:strCache>
            </c:strRef>
          </c:cat>
          <c:val>
            <c:numRef>
              <c:f>'Brouillon-Graphiques'!$M$7:$M$24</c:f>
              <c:numCache>
                <c:formatCode>0.0</c:formatCode>
                <c:ptCount val="18"/>
                <c:pt idx="0">
                  <c:v>10</c:v>
                </c:pt>
                <c:pt idx="1">
                  <c:v>10</c:v>
                </c:pt>
                <c:pt idx="2">
                  <c:v>15</c:v>
                </c:pt>
                <c:pt idx="3">
                  <c:v>20</c:v>
                </c:pt>
                <c:pt idx="4">
                  <c:v>22.5</c:v>
                </c:pt>
                <c:pt idx="5">
                  <c:v>25</c:v>
                </c:pt>
                <c:pt idx="6">
                  <c:v>26.666666666666668</c:v>
                </c:pt>
                <c:pt idx="7">
                  <c:v>30</c:v>
                </c:pt>
                <c:pt idx="8">
                  <c:v>35</c:v>
                </c:pt>
                <c:pt idx="9">
                  <c:v>40</c:v>
                </c:pt>
                <c:pt idx="10">
                  <c:v>50</c:v>
                </c:pt>
                <c:pt idx="11">
                  <c:v>60</c:v>
                </c:pt>
                <c:pt idx="12" formatCode="General">
                  <c:v>0</c:v>
                </c:pt>
                <c:pt idx="13" formatCode="General">
                  <c:v>0</c:v>
                </c:pt>
                <c:pt idx="14" formatCode="General">
                  <c:v>0</c:v>
                </c:pt>
                <c:pt idx="15" formatCode="General">
                  <c:v>0</c:v>
                </c:pt>
                <c:pt idx="16" formatCode="General">
                  <c:v>0</c:v>
                </c:pt>
                <c:pt idx="17" formatCode="General">
                  <c:v>0</c:v>
                </c:pt>
              </c:numCache>
            </c:numRef>
          </c:val>
          <c:extLst>
            <c:ext xmlns:c16="http://schemas.microsoft.com/office/drawing/2014/chart" uri="{C3380CC4-5D6E-409C-BE32-E72D297353CC}">
              <c16:uniqueId val="{00000000-B0C5-403A-A670-02F224F4B6A5}"/>
            </c:ext>
          </c:extLst>
        </c:ser>
        <c:ser>
          <c:idx val="1"/>
          <c:order val="1"/>
          <c:tx>
            <c:strRef>
              <c:f>'Brouillon-Graphiques'!$N$6</c:f>
              <c:strCache>
                <c:ptCount val="1"/>
                <c:pt idx="0">
                  <c:v>Nombre de zones ayant un minima quantitatif</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cat>
            <c:strRef>
              <c:f>'Brouillon-Graphiques'!$L$7:$L$24</c:f>
              <c:strCache>
                <c:ptCount val="18"/>
                <c:pt idx="0">
                  <c:v>Caumont</c:v>
                </c:pt>
                <c:pt idx="1">
                  <c:v>Saze</c:v>
                </c:pt>
                <c:pt idx="2">
                  <c:v>Les Angles</c:v>
                </c:pt>
                <c:pt idx="3">
                  <c:v>Le Pontet</c:v>
                </c:pt>
                <c:pt idx="4">
                  <c:v>Vedène</c:v>
                </c:pt>
                <c:pt idx="5">
                  <c:v>Roquemaure</c:v>
                </c:pt>
                <c:pt idx="6">
                  <c:v>Saint-Maur-des-Fossés</c:v>
                </c:pt>
                <c:pt idx="7">
                  <c:v>Velleron</c:v>
                </c:pt>
                <c:pt idx="8">
                  <c:v>St-Saturnin</c:v>
                </c:pt>
                <c:pt idx="9">
                  <c:v>Verdun-sur-Garonne</c:v>
                </c:pt>
                <c:pt idx="10">
                  <c:v>Entraigues</c:v>
                </c:pt>
                <c:pt idx="11">
                  <c:v>Morières</c:v>
                </c:pt>
                <c:pt idx="12">
                  <c:v>Avignon extramuros</c:v>
                </c:pt>
                <c:pt idx="13">
                  <c:v>Jonquerette</c:v>
                </c:pt>
                <c:pt idx="14">
                  <c:v>Rochefort</c:v>
                </c:pt>
                <c:pt idx="15">
                  <c:v>Sauveterre</c:v>
                </c:pt>
                <c:pt idx="16">
                  <c:v>Villeneuve</c:v>
                </c:pt>
                <c:pt idx="17">
                  <c:v>Champagne-sur-Seine</c:v>
                </c:pt>
              </c:strCache>
            </c:strRef>
          </c:cat>
          <c:val>
            <c:numRef>
              <c:f>'Brouillon-Graphiques'!$N$7:$N$24</c:f>
              <c:numCache>
                <c:formatCode>General</c:formatCode>
                <c:ptCount val="18"/>
                <c:pt idx="0">
                  <c:v>2</c:v>
                </c:pt>
                <c:pt idx="1">
                  <c:v>1</c:v>
                </c:pt>
                <c:pt idx="2">
                  <c:v>3</c:v>
                </c:pt>
                <c:pt idx="3">
                  <c:v>1</c:v>
                </c:pt>
                <c:pt idx="4">
                  <c:v>4</c:v>
                </c:pt>
                <c:pt idx="5">
                  <c:v>5</c:v>
                </c:pt>
                <c:pt idx="6">
                  <c:v>2</c:v>
                </c:pt>
                <c:pt idx="7">
                  <c:v>3</c:v>
                </c:pt>
                <c:pt idx="8">
                  <c:v>2</c:v>
                </c:pt>
                <c:pt idx="9">
                  <c:v>2</c:v>
                </c:pt>
                <c:pt idx="10">
                  <c:v>3</c:v>
                </c:pt>
                <c:pt idx="11">
                  <c:v>3</c:v>
                </c:pt>
                <c:pt idx="12">
                  <c:v>0</c:v>
                </c:pt>
                <c:pt idx="13">
                  <c:v>0</c:v>
                </c:pt>
                <c:pt idx="14">
                  <c:v>0</c:v>
                </c:pt>
                <c:pt idx="15">
                  <c:v>0</c:v>
                </c:pt>
                <c:pt idx="16">
                  <c:v>0</c:v>
                </c:pt>
                <c:pt idx="17">
                  <c:v>0</c:v>
                </c:pt>
              </c:numCache>
            </c:numRef>
          </c:val>
          <c:extLst>
            <c:ext xmlns:c16="http://schemas.microsoft.com/office/drawing/2014/chart" uri="{C3380CC4-5D6E-409C-BE32-E72D297353CC}">
              <c16:uniqueId val="{00000001-B0C5-403A-A670-02F224F4B6A5}"/>
            </c:ext>
          </c:extLst>
        </c:ser>
        <c:dLbls>
          <c:showLegendKey val="0"/>
          <c:showVal val="0"/>
          <c:showCatName val="0"/>
          <c:showSerName val="0"/>
          <c:showPercent val="0"/>
          <c:showBubbleSize val="0"/>
        </c:dLbls>
        <c:gapWidth val="164"/>
        <c:overlap val="-22"/>
        <c:axId val="539302136"/>
        <c:axId val="539302792"/>
      </c:barChart>
      <c:catAx>
        <c:axId val="5393021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302792"/>
        <c:crosses val="autoZero"/>
        <c:auto val="1"/>
        <c:lblAlgn val="ctr"/>
        <c:lblOffset val="100"/>
        <c:noMultiLvlLbl val="0"/>
      </c:catAx>
      <c:valAx>
        <c:axId val="539302792"/>
        <c:scaling>
          <c:orientation val="minMax"/>
        </c:scaling>
        <c:delete val="0"/>
        <c:axPos val="l"/>
        <c:majorGridlines>
          <c:spPr>
            <a:ln>
              <a:solidFill>
                <a:schemeClr val="tx1">
                  <a:lumMod val="15000"/>
                  <a:lumOff val="85000"/>
                </a:schemeClr>
              </a:solidFill>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302136"/>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16</xdr:col>
      <xdr:colOff>373529</xdr:colOff>
      <xdr:row>1</xdr:row>
      <xdr:rowOff>14940</xdr:rowOff>
    </xdr:from>
    <xdr:to>
      <xdr:col>17</xdr:col>
      <xdr:colOff>658266</xdr:colOff>
      <xdr:row>2</xdr:row>
      <xdr:rowOff>231588</xdr:rowOff>
    </xdr:to>
    <xdr:pic>
      <xdr:nvPicPr>
        <xdr:cNvPr id="3" name="Image 2" descr="Avignon Université — Wikipédia">
          <a:extLst>
            <a:ext uri="{FF2B5EF4-FFF2-40B4-BE49-F238E27FC236}">
              <a16:creationId xmlns:a16="http://schemas.microsoft.com/office/drawing/2014/main" id="{434F1322-0D32-12A5-32D4-DE51ED9DD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91470" y="201705"/>
          <a:ext cx="1024326" cy="1277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224117</xdr:colOff>
      <xdr:row>1</xdr:row>
      <xdr:rowOff>5335</xdr:rowOff>
    </xdr:from>
    <xdr:to>
      <xdr:col>4</xdr:col>
      <xdr:colOff>7470</xdr:colOff>
      <xdr:row>1</xdr:row>
      <xdr:rowOff>1057338</xdr:rowOff>
    </xdr:to>
    <xdr:pic>
      <xdr:nvPicPr>
        <xdr:cNvPr id="4" name="Image 3" descr="Communauté d'Agglomération du Grand Avignon">
          <a:extLst>
            <a:ext uri="{FF2B5EF4-FFF2-40B4-BE49-F238E27FC236}">
              <a16:creationId xmlns:a16="http://schemas.microsoft.com/office/drawing/2014/main" id="{18B5C11E-1A58-B159-27A5-131056A5E9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117" y="186764"/>
          <a:ext cx="2241710" cy="1052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199571</xdr:colOff>
      <xdr:row>0</xdr:row>
      <xdr:rowOff>164354</xdr:rowOff>
    </xdr:from>
    <xdr:to>
      <xdr:col>17</xdr:col>
      <xdr:colOff>687295</xdr:colOff>
      <xdr:row>25</xdr:row>
      <xdr:rowOff>14941</xdr:rowOff>
    </xdr:to>
    <xdr:sp macro="" textlink="">
      <xdr:nvSpPr>
        <xdr:cNvPr id="2" name="Rectangle 1">
          <a:extLst>
            <a:ext uri="{FF2B5EF4-FFF2-40B4-BE49-F238E27FC236}">
              <a16:creationId xmlns:a16="http://schemas.microsoft.com/office/drawing/2014/main" id="{DD2FBD7E-65AA-6BD5-BE9A-A61E25850917}"/>
            </a:ext>
          </a:extLst>
        </xdr:cNvPr>
        <xdr:cNvSpPr/>
      </xdr:nvSpPr>
      <xdr:spPr>
        <a:xfrm>
          <a:off x="199571" y="164354"/>
          <a:ext cx="15727724" cy="5384158"/>
        </a:xfrm>
        <a:prstGeom prst="rect">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2058</xdr:colOff>
      <xdr:row>1</xdr:row>
      <xdr:rowOff>219364</xdr:rowOff>
    </xdr:from>
    <xdr:to>
      <xdr:col>70</xdr:col>
      <xdr:colOff>69022</xdr:colOff>
      <xdr:row>26</xdr:row>
      <xdr:rowOff>63500</xdr:rowOff>
    </xdr:to>
    <xdr:sp macro="" textlink="">
      <xdr:nvSpPr>
        <xdr:cNvPr id="4" name="Rectangle 3">
          <a:extLst>
            <a:ext uri="{FF2B5EF4-FFF2-40B4-BE49-F238E27FC236}">
              <a16:creationId xmlns:a16="http://schemas.microsoft.com/office/drawing/2014/main" id="{DD8AB44A-38A1-4543-ED05-116842C1245E}"/>
            </a:ext>
          </a:extLst>
        </xdr:cNvPr>
        <xdr:cNvSpPr/>
      </xdr:nvSpPr>
      <xdr:spPr>
        <a:xfrm>
          <a:off x="39413471" y="605886"/>
          <a:ext cx="80629138" cy="14904679"/>
        </a:xfrm>
        <a:prstGeom prst="rect">
          <a:avLst/>
        </a:prstGeom>
        <a:noFill/>
        <a:ln w="76200">
          <a:solidFill>
            <a:schemeClr val="accent6">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5051</xdr:colOff>
      <xdr:row>11</xdr:row>
      <xdr:rowOff>29490</xdr:rowOff>
    </xdr:from>
    <xdr:to>
      <xdr:col>27</xdr:col>
      <xdr:colOff>23813</xdr:colOff>
      <xdr:row>28</xdr:row>
      <xdr:rowOff>30644</xdr:rowOff>
    </xdr:to>
    <xdr:graphicFrame macro="">
      <xdr:nvGraphicFramePr>
        <xdr:cNvPr id="10" name="Graphique 9">
          <a:extLst>
            <a:ext uri="{FF2B5EF4-FFF2-40B4-BE49-F238E27FC236}">
              <a16:creationId xmlns:a16="http://schemas.microsoft.com/office/drawing/2014/main" id="{B7BED8A8-2D54-C1DB-6204-C962270D5E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709323</xdr:colOff>
      <xdr:row>13</xdr:row>
      <xdr:rowOff>170682</xdr:rowOff>
    </xdr:from>
    <xdr:to>
      <xdr:col>33</xdr:col>
      <xdr:colOff>728085</xdr:colOff>
      <xdr:row>30</xdr:row>
      <xdr:rowOff>171835</xdr:rowOff>
    </xdr:to>
    <xdr:graphicFrame macro="">
      <xdr:nvGraphicFramePr>
        <xdr:cNvPr id="11" name="Graphique 10">
          <a:extLst>
            <a:ext uri="{FF2B5EF4-FFF2-40B4-BE49-F238E27FC236}">
              <a16:creationId xmlns:a16="http://schemas.microsoft.com/office/drawing/2014/main" id="{630322A0-4925-C012-B5AA-FD5D975C2D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149754</xdr:rowOff>
    </xdr:from>
    <xdr:to>
      <xdr:col>10</xdr:col>
      <xdr:colOff>145521</xdr:colOff>
      <xdr:row>44</xdr:row>
      <xdr:rowOff>79375</xdr:rowOff>
    </xdr:to>
    <xdr:graphicFrame macro="">
      <xdr:nvGraphicFramePr>
        <xdr:cNvPr id="2" name="Graphique 1">
          <a:extLst>
            <a:ext uri="{FF2B5EF4-FFF2-40B4-BE49-F238E27FC236}">
              <a16:creationId xmlns:a16="http://schemas.microsoft.com/office/drawing/2014/main" id="{B1DC5414-F6B9-D407-4504-19792AA48D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646545</xdr:colOff>
      <xdr:row>49</xdr:row>
      <xdr:rowOff>41515</xdr:rowOff>
    </xdr:from>
    <xdr:to>
      <xdr:col>20</xdr:col>
      <xdr:colOff>715818</xdr:colOff>
      <xdr:row>67</xdr:row>
      <xdr:rowOff>138546</xdr:rowOff>
    </xdr:to>
    <xdr:graphicFrame macro="">
      <xdr:nvGraphicFramePr>
        <xdr:cNvPr id="7" name="Graphique 6">
          <a:extLst>
            <a:ext uri="{FF2B5EF4-FFF2-40B4-BE49-F238E27FC236}">
              <a16:creationId xmlns:a16="http://schemas.microsoft.com/office/drawing/2014/main" id="{54971904-1871-4ED7-9454-71B825FFA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265545</xdr:colOff>
      <xdr:row>27</xdr:row>
      <xdr:rowOff>23091</xdr:rowOff>
    </xdr:from>
    <xdr:to>
      <xdr:col>22</xdr:col>
      <xdr:colOff>127000</xdr:colOff>
      <xdr:row>50</xdr:row>
      <xdr:rowOff>23091</xdr:rowOff>
    </xdr:to>
    <xdr:grpSp>
      <xdr:nvGrpSpPr>
        <xdr:cNvPr id="5" name="Groupe 4">
          <a:extLst>
            <a:ext uri="{FF2B5EF4-FFF2-40B4-BE49-F238E27FC236}">
              <a16:creationId xmlns:a16="http://schemas.microsoft.com/office/drawing/2014/main" id="{EB5C0E39-7F85-D4D0-25DA-4E65D18E243A}"/>
            </a:ext>
          </a:extLst>
        </xdr:cNvPr>
        <xdr:cNvGrpSpPr/>
      </xdr:nvGrpSpPr>
      <xdr:grpSpPr>
        <a:xfrm>
          <a:off x="9259454" y="7042727"/>
          <a:ext cx="8959273" cy="4248728"/>
          <a:chOff x="9536545" y="7379854"/>
          <a:chExt cx="8959273" cy="3749964"/>
        </a:xfrm>
      </xdr:grpSpPr>
      <xdr:graphicFrame macro="">
        <xdr:nvGraphicFramePr>
          <xdr:cNvPr id="3" name="Graphique 2">
            <a:extLst>
              <a:ext uri="{FF2B5EF4-FFF2-40B4-BE49-F238E27FC236}">
                <a16:creationId xmlns:a16="http://schemas.microsoft.com/office/drawing/2014/main" id="{F43D2992-8E84-32FC-7EE7-C281CDF92834}"/>
              </a:ext>
            </a:extLst>
          </xdr:cNvPr>
          <xdr:cNvGraphicFramePr/>
        </xdr:nvGraphicFramePr>
        <xdr:xfrm>
          <a:off x="9536545" y="7379854"/>
          <a:ext cx="8959273" cy="3749964"/>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4" name="ZoneTexte 3">
            <a:extLst>
              <a:ext uri="{FF2B5EF4-FFF2-40B4-BE49-F238E27FC236}">
                <a16:creationId xmlns:a16="http://schemas.microsoft.com/office/drawing/2014/main" id="{39B397E2-4DC7-C2B2-9344-A886E67E3CA0}"/>
              </a:ext>
            </a:extLst>
          </xdr:cNvPr>
          <xdr:cNvSpPr txBox="1"/>
        </xdr:nvSpPr>
        <xdr:spPr>
          <a:xfrm>
            <a:off x="9663544" y="7469909"/>
            <a:ext cx="8797637" cy="392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cap="all" spc="150" baseline="0">
                <a:solidFill>
                  <a:sysClr val="windowText" lastClr="000000">
                    <a:lumMod val="50000"/>
                    <a:lumOff val="50000"/>
                  </a:sysClr>
                </a:solidFill>
                <a:latin typeface="+mn-lt"/>
                <a:ea typeface="+mn-ea"/>
                <a:cs typeface="+mn-cs"/>
              </a:defRPr>
            </a:pPr>
            <a:r>
              <a:rPr lang="fr-FR" sz="1600" b="1" i="0" u="none" strike="noStrike" kern="1200" cap="all" spc="150" baseline="0">
                <a:solidFill>
                  <a:sysClr val="windowText" lastClr="000000">
                    <a:lumMod val="50000"/>
                    <a:lumOff val="50000"/>
                  </a:sysClr>
                </a:solidFill>
                <a:latin typeface="+mn-lt"/>
                <a:ea typeface="+mn-ea"/>
                <a:cs typeface="+mn-cs"/>
              </a:rPr>
              <a:t>Moyenne des % d'espaces verts des communes du GA + 3 autres communes</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979D18-B53D-4136-9974-D7234A215970}" name="Tableau1" displayName="Tableau1" ref="M8:N23" totalsRowShown="0" dataDxfId="114">
  <autoFilter ref="M8:N23" xr:uid="{F8979D18-B53D-4136-9974-D7234A215970}"/>
  <tableColumns count="2">
    <tableColumn id="1" xr3:uid="{F28E62ED-C4DE-4368-B43D-68D6008875DB}" name="id_sources:" dataDxfId="113"/>
    <tableColumn id="2" xr3:uid="{CC43E773-5BD8-498C-A66C-A1F862F9A209}" name="Fichers_source :" dataDxfId="11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AF9A8A-F8E4-4FB0-AB8C-B48E9A5DD12A}" name="Tableau2" displayName="Tableau2" ref="A5:BR25" totalsRowShown="0" dataDxfId="111">
  <autoFilter ref="A5:BR25" xr:uid="{2DAF9A8A-F8E4-4FB0-AB8C-B48E9A5DD12A}"/>
  <sortState xmlns:xlrd2="http://schemas.microsoft.com/office/spreadsheetml/2017/richdata2" ref="A6:BR25">
    <sortCondition ref="A5:A25"/>
  </sortState>
  <tableColumns count="70">
    <tableColumn id="1" xr3:uid="{7C0E4460-DC66-4312-BC59-9EC3A8CF9389}" name="id" dataDxfId="110"/>
    <tableColumn id="26" xr3:uid="{26037E23-471F-42F7-820D-A6047BB3A69B}" name="Critères" dataDxfId="109"/>
    <tableColumn id="2" xr3:uid="{10CC97C1-754E-4F9D-B35E-7CCA856E2881}" name="SCoT_G-A" dataDxfId="108"/>
    <tableColumn id="3" xr3:uid="{C972639E-624F-47D3-B994-0183B578F706}" name="Date-approb" dataDxfId="107"/>
    <tableColumn id="4" xr3:uid="{3CDD5CC4-B27F-4E50-962B-5621940251FD}" name="Révision_?" dataDxfId="106"/>
    <tableColumn id="5" xr3:uid="{1E9DDC5F-32B5-4ACA-841E-EDEE1EC29023}" name="/" dataDxfId="105" dataCellStyle="Satisfaisant"/>
    <tableColumn id="6" xr3:uid="{19422E71-5043-4D24-8500-3A6BB15FE1EF}" name="projets_futures" dataDxfId="104"/>
    <tableColumn id="7" xr3:uid="{BB4F06E0-18ED-4E74-B0A6-5356C64633E8}" name="Def_CES" dataDxfId="103"/>
    <tableColumn id="8" xr3:uid="{D05F1F9F-6A33-4A61-9B9C-320D90361A3A}" name="Def_espaces_verts" dataDxfId="102"/>
    <tableColumn id="9" xr3:uid="{663CCBBF-6696-4030-98E5-780F10881F35}" name="Def_stationnement" dataDxfId="101"/>
    <tableColumn id="62" xr3:uid="{D174B44F-E2F6-46D6-821E-AEFC9464276F}" name="Def_Hauteur" dataDxfId="100"/>
    <tableColumn id="61" xr3:uid="{8E89AF44-9E59-446D-8C85-104331BE6CF1}" name="Def_clôture" dataDxfId="99"/>
    <tableColumn id="10" xr3:uid="{FFD1279D-2FCD-4D78-B1A6-0395F4B04FFB}" name="//" dataDxfId="98" dataCellStyle="Satisfaisant"/>
    <tableColumn id="11" xr3:uid="{37E69AF2-8C87-44BA-9696-8D1F298AB371}" name="SRCE" dataDxfId="97"/>
    <tableColumn id="12" xr3:uid="{A667EB94-597B-4395-86E8-7D0475CAD776}" name="Risques_naturels" dataDxfId="96"/>
    <tableColumn id="13" xr3:uid="{40BA36C4-C8B6-4307-9A16-A2C8980493C5}" name="SDAGE_RM" dataDxfId="95"/>
    <tableColumn id="14" xr3:uid="{BDBF11E4-A493-4AB2-9429-C7E74F977D9F}" name="Natura_2000 ?" dataDxfId="94"/>
    <tableColumn id="52" xr3:uid="{D5807C54-D705-4150-8231-6B08CCC04460}" name="Site_Natura_2000" dataDxfId="93"/>
    <tableColumn id="15" xr3:uid="{B5E55019-F46B-4FF5-99A7-0EA1F04AD965}" name="PPRi" dataDxfId="92"/>
    <tableColumn id="46" xr3:uid="{A6141D05-325B-4A32-AAFD-727948156A92}" name="Observation PPRi" dataDxfId="91"/>
    <tableColumn id="16" xr3:uid="{A0D6EDC4-2BFC-456E-860C-BB1F888B1447}" name="PADD" dataDxfId="90"/>
    <tableColumn id="17" xr3:uid="{1464AD0A-0528-403F-9FC5-4A31B1B2EE0B}" name="Observation_PADD" dataDxfId="89" dataCellStyle="Satisfaisant"/>
    <tableColumn id="18" xr3:uid="{F1A9989A-C7D0-4BEA-B1BA-BFCBF59213C1}" name="///" dataDxfId="88"/>
    <tableColumn id="20" xr3:uid="{A0474C73-2715-48D0-B6A3-BB8690752409}" name="CES" dataDxfId="87"/>
    <tableColumn id="21" xr3:uid="{D7F6A743-1328-4B30-B44F-3D4A656D3CB5}" name="Hauteur_max" dataDxfId="86"/>
    <tableColumn id="22" xr3:uid="{51E1B334-9F21-4B3A-98D4-6B533E5C7822}" name="Hauteur_clôtures" dataDxfId="85"/>
    <tableColumn id="23" xr3:uid="{52E0C119-5356-4701-911A-EACB14E07F99}" name="Nombre_stationnements" dataDxfId="84"/>
    <tableColumn id="24" xr3:uid="{62EE616D-9CD6-4FB5-9D67-7C0A0B38FE57}" name="%_LLS" dataDxfId="83" dataCellStyle="Satisfaisant"/>
    <tableColumn id="48" xr3:uid="{3C32A4DF-E3C0-4818-9755-5D6E45304A45}" name="%_espaces_verts" dataDxfId="82"/>
    <tableColumn id="25" xr3:uid="{A934AF7D-606C-44B2-BD27-5D25472AD6EC}" name="Dist_constru_emprises_public" dataDxfId="81"/>
    <tableColumn id="19" xr3:uid="{5ABC9ED3-5A37-4101-943A-F6E9CE450F13}" name="Colonne1" dataDxfId="80"/>
    <tableColumn id="27" xr3:uid="{A5361F32-0BDF-4A5B-9BF9-449BAEE7B600}" name="CES_UB" dataDxfId="79"/>
    <tableColumn id="28" xr3:uid="{59DF8F0C-D8C6-41E2-8E5F-A146A1849129}" name="Hauteur_max_UB" dataDxfId="78"/>
    <tableColumn id="29" xr3:uid="{492DBA0C-E40E-483E-81FE-D802707A614B}" name="Hauteur_clôtures_UB" dataDxfId="77"/>
    <tableColumn id="30" xr3:uid="{1D39C427-2156-4C74-92E8-D195CC3C205B}" name="Nombre_stationnements_UB" dataDxfId="76"/>
    <tableColumn id="31" xr3:uid="{E4CD551E-4F5B-40DE-B2E8-B613E79BF81C}" name="%_LLS_UB" dataDxfId="75" dataCellStyle="Satisfaisant"/>
    <tableColumn id="49" xr3:uid="{4CEF74B0-9E2A-4A60-846B-8DFC0622139D}" name="%_espaces_verts_UB" dataDxfId="74"/>
    <tableColumn id="32" xr3:uid="{A11D7533-B82A-454F-B70C-4623CCEEC87D}" name="Dist_constru_emprises_public_UB" dataDxfId="73"/>
    <tableColumn id="33" xr3:uid="{8B7FBD48-FBFA-4A44-B921-5A36224E8004}" name="UC" dataDxfId="72"/>
    <tableColumn id="34" xr3:uid="{CD7C03DB-B1A3-43E3-8A8D-8B09431901C5}" name="CES_UC" dataDxfId="71"/>
    <tableColumn id="35" xr3:uid="{627F8EC2-EAA8-4157-BCD7-5D17B344EB06}" name="Hauteur_max_UC" dataDxfId="70"/>
    <tableColumn id="36" xr3:uid="{6B62500E-15F9-48B6-9BF7-D05B6F03E91B}" name="Hauteur_clôtures_UC" dataDxfId="69"/>
    <tableColumn id="37" xr3:uid="{E2754E2A-DDF6-45B6-AFB0-1D03553D6A16}" name="Nombre_stationnements_UC" dataDxfId="68"/>
    <tableColumn id="38" xr3:uid="{D8EE1068-230D-4798-9375-C4D78C7EA115}" name="%_LLS_UC" dataDxfId="67"/>
    <tableColumn id="50" xr3:uid="{505FE7E1-EFBF-4665-AF1E-28D5D998BE12}" name="%_espaces_verts_UC" dataDxfId="66"/>
    <tableColumn id="39" xr3:uid="{398DCDED-0CA5-4ECE-BA06-AA16CBF4758E}" name="Dist_constru_emprises_public_UC" dataDxfId="65"/>
    <tableColumn id="40" xr3:uid="{1BC3C707-1CB8-4135-B041-D26BB9079740}" name="UD" dataDxfId="64"/>
    <tableColumn id="41" xr3:uid="{1BDF8E39-E25D-47A8-B8E5-19BCFB46B507}" name="CES_UD" dataDxfId="63"/>
    <tableColumn id="42" xr3:uid="{C4FE8773-8B40-4225-8F2E-F3301ED6254C}" name="Hauteur_max_UD" dataDxfId="62"/>
    <tableColumn id="43" xr3:uid="{94FFD68C-CECF-431E-B51C-5F522CE4C517}" name="Hauteur_clôtures_UD" dataDxfId="61"/>
    <tableColumn id="44" xr3:uid="{9D1E9A7D-04B9-489C-BCD6-8D4B85C4280F}" name="Nombre_stationnements_UD" dataDxfId="60"/>
    <tableColumn id="45" xr3:uid="{D5D1BD5C-BC14-47A0-AF97-FC3697EB265F}" name="%_LLS_UD" dataDxfId="59"/>
    <tableColumn id="51" xr3:uid="{C6928892-E503-419E-8CCF-491F58100265}" name="%_espaces_verts_UD" dataDxfId="58"/>
    <tableColumn id="47" xr3:uid="{FE32F793-EBC0-4774-8950-CD264A5824C2}" name="Dist_constru_emprises_public_UD" dataDxfId="57"/>
    <tableColumn id="54" xr3:uid="{47BD05B6-AB9B-4711-9D40-67367149766A}" name="UE" dataDxfId="56"/>
    <tableColumn id="55" xr3:uid="{AC3A9E6D-F1E5-4140-85F6-6AA69DB6A585}" name="CES_UE" dataDxfId="55"/>
    <tableColumn id="56" xr3:uid="{983F2128-71D8-41DA-951C-09AFA257D1CD}" name="Hauteur_max_UE" dataDxfId="54"/>
    <tableColumn id="57" xr3:uid="{1CB3BAAF-1C27-4B58-A29A-06340AC9C202}" name="Hauteur_clôtures_UE" dataDxfId="53"/>
    <tableColumn id="58" xr3:uid="{0EA4928C-3FED-45D2-BAD3-B8195901C008}" name="Nombre_stationnements_UE" dataDxfId="52"/>
    <tableColumn id="59" xr3:uid="{DE826327-D4DB-46A6-B1E7-B2B51C7395AA}" name="%_LLS_UE" dataDxfId="51"/>
    <tableColumn id="60" xr3:uid="{8E43ED7F-4CF8-48B0-BE64-C811B37C8681}" name="%_espaces_verts_UE" dataDxfId="50"/>
    <tableColumn id="64" xr3:uid="{FD71C1BB-1FAA-41E3-BC04-3C3DDA5A8C84}" name="Dist_constru_emprises_public_UE" dataDxfId="49"/>
    <tableColumn id="65" xr3:uid="{9C2ECCE8-60E6-4AEB-808F-7E2C1BEDCF37}" name="Colonne2" dataDxfId="48"/>
    <tableColumn id="69" xr3:uid="{B5524869-06DA-4193-B391-3C304B6A7E2F}" name="CES_UH" dataDxfId="47"/>
    <tableColumn id="73" xr3:uid="{92FCC4D1-140C-41A8-96E7-187DEC24B3D6}" name="Hauteur_max_UG" dataDxfId="46"/>
    <tableColumn id="72" xr3:uid="{7EE22667-CAD4-4A0E-AD4B-8100D40129E6}" name="Hauteur_clôtures_UG" dataDxfId="45"/>
    <tableColumn id="71" xr3:uid="{36805437-E9F7-468D-B7E7-52FBDDDA24AA}" name="Nombre_stationnements_UG" dataDxfId="44"/>
    <tableColumn id="70" xr3:uid="{D333E229-FB70-47BF-8218-3A839B641161}" name="%_LLS_UG" dataDxfId="43"/>
    <tableColumn id="67" xr3:uid="{345A17B4-0EEE-4F0B-91D3-2FD3DB8E7AA4}" name="%_espaces_verts_UG" dataDxfId="42"/>
    <tableColumn id="53" xr3:uid="{9316E3C3-9C9C-43B3-AEF0-C4F4C8447BD6}" name="Dist_constru_emprises_public_UG" dataDxfId="41"/>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E70B60-62CE-4B6F-83B6-819AF2FEBC6D}" name="Tableau4" displayName="Tableau4" ref="A4:AC26" totalsRowShown="0" headerRowDxfId="40" dataDxfId="39">
  <autoFilter ref="A4:AC26" xr:uid="{10E70B60-62CE-4B6F-83B6-819AF2FEBC6D}"/>
  <tableColumns count="29">
    <tableColumn id="1" xr3:uid="{DE73E84E-CDE0-47A9-B578-47FF3E6F581B}" name="id" dataDxfId="38"/>
    <tableColumn id="2" xr3:uid="{BEC96E1F-065F-4E17-9D01-95B5D9C896AD}" name="Critères" dataDxfId="37"/>
    <tableColumn id="3" xr3:uid="{4E819B7E-0FB1-409B-A080-C224BC7357F2}" name="def_ces" dataDxfId="36"/>
    <tableColumn id="4" xr3:uid="{2AA61342-48DA-491E-8B6A-E8B1CA9E5E39}" name="def_cbs" dataDxfId="35"/>
    <tableColumn id="5" xr3:uid="{A56C891E-D4A1-4611-9C59-DB4E40CC8CE4}" name="def_espace vert" dataDxfId="34"/>
    <tableColumn id="6" xr3:uid="{F369E3EF-506C-444A-8B90-F462E7951F87}" name="Colonne1" dataDxfId="33"/>
    <tableColumn id="7" xr3:uid="{6253CC5A-9E44-454F-872F-CFFFAC1541A0}" name="ces_UA" dataDxfId="32"/>
    <tableColumn id="8" xr3:uid="{D93DEB8F-FBF9-457F-B456-47FE1C6677C8}" name="cbs_UA" dataDxfId="31"/>
    <tableColumn id="9" xr3:uid="{D5B05047-7CB5-483B-903F-F66CA8CA382B}" name="espace_vert_UA" dataDxfId="30"/>
    <tableColumn id="10" xr3:uid="{F07222AC-D0E9-47E0-91E3-BB4078DFEAEB}" name="Colonne2" dataDxfId="29"/>
    <tableColumn id="11" xr3:uid="{A98BA90D-883F-4395-A38C-25F7BD9A55BE}" name="ces_UB" dataDxfId="28"/>
    <tableColumn id="12" xr3:uid="{21124D25-8160-49ED-9FC6-B7BB3806FE8C}" name="cbs_UB" dataDxfId="27"/>
    <tableColumn id="13" xr3:uid="{2C9E3F54-90C7-4C63-9D2A-BAD35A91DA7C}" name="espace_vert_UB" dataDxfId="26"/>
    <tableColumn id="14" xr3:uid="{CC5D95D6-EDE5-438B-9EC2-B1814F6DEE10}" name="Colonne5" dataDxfId="25"/>
    <tableColumn id="15" xr3:uid="{67FD69D1-02B8-496A-9AF2-9BAF24F1F87B}" name="ces_UC" dataDxfId="24"/>
    <tableColumn id="16" xr3:uid="{FBC03190-9916-4398-98F1-07010F09432B}" name="cbs_UC" dataDxfId="23"/>
    <tableColumn id="17" xr3:uid="{C92C3BE9-5251-42CC-A483-AC66D25D690A}" name="espace_vert_UC" dataDxfId="22"/>
    <tableColumn id="18" xr3:uid="{EA979803-94E2-4D4F-BF10-B9848A018569}" name="Colonne3" dataDxfId="21"/>
    <tableColumn id="19" xr3:uid="{971D93BE-42C3-483F-89B3-0F69C68ADF56}" name="ces_UD" dataDxfId="20"/>
    <tableColumn id="20" xr3:uid="{4C5A1D55-EDB3-43EF-80CD-890A5A162540}" name="cbs_UD" dataDxfId="19"/>
    <tableColumn id="21" xr3:uid="{A17C0AA6-B3DA-49ED-859C-D0EB449FB7C5}" name="espace_vert_UD" dataDxfId="18"/>
    <tableColumn id="22" xr3:uid="{6B1414DB-AB13-4881-B941-E9955FD35BB7}" name="Colonne4" dataDxfId="17"/>
    <tableColumn id="23" xr3:uid="{A4DEA02B-E619-411E-AF72-FC92C4759F21}" name="ces_UE" dataDxfId="16"/>
    <tableColumn id="24" xr3:uid="{BC8BD1C8-DB6C-4F67-8495-4BB91F638DB4}" name="cbs_UE" dataDxfId="15"/>
    <tableColumn id="25" xr3:uid="{3DAB21EF-D865-4050-947F-9F3250CA626F}" name="espace_vert_UE" dataDxfId="14"/>
    <tableColumn id="26" xr3:uid="{0A59F6A8-D371-4E4C-A35D-23E5179E6CEF}" name="Colonne42" dataDxfId="13"/>
    <tableColumn id="27" xr3:uid="{3D18373B-4CC2-4F7D-A6E9-EE674AFEA506}" name="ces_UG" dataDxfId="12"/>
    <tableColumn id="28" xr3:uid="{FB4156F7-E71F-421A-B96D-7306A7755B1E}" name="cbs_UG" dataDxfId="11"/>
    <tableColumn id="29" xr3:uid="{F3C799C9-19D1-4D05-AC0F-78394DFD2CE5}" name="espace_vert_UG" dataDxfId="10"/>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67EDB3-4367-432D-BDFF-1F02DCA42754}" name="Tableau3" displayName="Tableau3" ref="A6:D24" totalsRowShown="0" headerRowDxfId="9" dataDxfId="8">
  <autoFilter ref="A6:D24" xr:uid="{E667EDB3-4367-432D-BDFF-1F02DCA42754}"/>
  <sortState xmlns:xlrd2="http://schemas.microsoft.com/office/spreadsheetml/2017/richdata2" ref="A7:C24">
    <sortCondition ref="B6:B24"/>
  </sortState>
  <tableColumns count="4">
    <tableColumn id="1" xr3:uid="{F0035619-E897-4271-BB53-798F7BC1A40C}" name="villes" dataDxfId="7"/>
    <tableColumn id="2" xr3:uid="{BDD1A8A2-8B68-4E90-85FE-82367891F949}" name="Moyenne_CES" dataDxfId="6"/>
    <tableColumn id="3" xr3:uid="{58890342-9CE0-4AB9-91CE-F8E90421CE57}" name="Non réglementé" dataDxfId="5"/>
    <tableColumn id="4" xr3:uid="{602FFC20-EA16-4827-A89B-BB5F559588C5}" name="Colonne1" dataDxfId="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EBF0CAB-4662-4742-893A-DC694F8E1C63}" name="Tableau7" displayName="Tableau7" ref="L6:N24" totalsRowShown="0" headerRowDxfId="3" headerRowBorderDxfId="2" tableBorderDxfId="1">
  <autoFilter ref="L6:N24" xr:uid="{7EBF0CAB-4662-4742-893A-DC694F8E1C63}"/>
  <sortState xmlns:xlrd2="http://schemas.microsoft.com/office/spreadsheetml/2017/richdata2" ref="L7:N24">
    <sortCondition ref="M6:M24"/>
  </sortState>
  <tableColumns count="3">
    <tableColumn id="1" xr3:uid="{A214B8DF-090B-4217-8266-F0F07F63C529}" name="villes" dataDxfId="0"/>
    <tableColumn id="2" xr3:uid="{D78C3D91-6371-4DE8-9BEB-B795D1EF4F6C}" name="Moyenne_espaces_verts"/>
    <tableColumn id="3" xr3:uid="{8D2DD8E7-C72D-46C2-B751-A8FF90558F1C}" name="Nombre de zones ayant un minima quantitatif"/>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co.andu74@gmail.com"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0D81-F868-482C-A452-EEF941C35CE9}">
  <dimension ref="B2:R31"/>
  <sheetViews>
    <sheetView showGridLines="0" zoomScale="70" zoomScaleNormal="70" workbookViewId="0">
      <selection activeCell="R2" sqref="R2"/>
    </sheetView>
  </sheetViews>
  <sheetFormatPr baseColWidth="10" defaultColWidth="10.6328125" defaultRowHeight="14.5" x14ac:dyDescent="0.35"/>
  <cols>
    <col min="1" max="1" width="3.1796875" customWidth="1"/>
    <col min="14" max="14" width="55.1796875" bestFit="1" customWidth="1"/>
  </cols>
  <sheetData>
    <row r="2" spans="2:18" ht="83.5" customHeight="1" thickBot="1" x14ac:dyDescent="0.4">
      <c r="B2" s="22"/>
      <c r="C2" s="22"/>
      <c r="D2" s="22"/>
    </row>
    <row r="3" spans="2:18" ht="42" customHeight="1" thickBot="1" x14ac:dyDescent="0.6">
      <c r="C3" s="97"/>
      <c r="D3" s="97"/>
      <c r="E3" s="97"/>
      <c r="F3" s="97"/>
      <c r="G3" s="103" t="s">
        <v>584</v>
      </c>
      <c r="H3" s="104"/>
      <c r="I3" s="104"/>
      <c r="J3" s="104"/>
      <c r="K3" s="104"/>
      <c r="L3" s="104"/>
      <c r="M3" s="104"/>
      <c r="N3" s="105"/>
      <c r="O3" s="97"/>
      <c r="P3" s="97"/>
      <c r="Q3" s="97"/>
      <c r="R3" s="97"/>
    </row>
    <row r="8" spans="2:18" x14ac:dyDescent="0.35">
      <c r="B8" t="s">
        <v>585</v>
      </c>
      <c r="M8" t="s">
        <v>583</v>
      </c>
      <c r="N8" t="s">
        <v>591</v>
      </c>
    </row>
    <row r="9" spans="2:18" x14ac:dyDescent="0.35">
      <c r="B9" t="s">
        <v>586</v>
      </c>
      <c r="M9" s="96">
        <v>1</v>
      </c>
      <c r="N9" s="95" t="s">
        <v>298</v>
      </c>
    </row>
    <row r="10" spans="2:18" x14ac:dyDescent="0.35">
      <c r="B10" t="s">
        <v>297</v>
      </c>
      <c r="M10" s="96">
        <v>2</v>
      </c>
      <c r="N10" s="95" t="s">
        <v>299</v>
      </c>
    </row>
    <row r="11" spans="2:18" x14ac:dyDescent="0.35">
      <c r="B11" t="s">
        <v>295</v>
      </c>
      <c r="D11" t="s">
        <v>294</v>
      </c>
      <c r="G11" s="1"/>
      <c r="M11" s="96">
        <v>3</v>
      </c>
      <c r="N11" s="95" t="s">
        <v>300</v>
      </c>
    </row>
    <row r="12" spans="2:18" x14ac:dyDescent="0.35">
      <c r="B12" t="s">
        <v>592</v>
      </c>
      <c r="H12" t="s">
        <v>313</v>
      </c>
      <c r="M12" s="96">
        <v>4</v>
      </c>
      <c r="N12" s="95" t="s">
        <v>301</v>
      </c>
    </row>
    <row r="13" spans="2:18" x14ac:dyDescent="0.35">
      <c r="B13" t="s">
        <v>532</v>
      </c>
      <c r="C13" t="s">
        <v>590</v>
      </c>
      <c r="M13" s="96">
        <v>5</v>
      </c>
      <c r="N13" s="95" t="s">
        <v>302</v>
      </c>
    </row>
    <row r="14" spans="2:18" x14ac:dyDescent="0.35">
      <c r="B14" t="s">
        <v>588</v>
      </c>
      <c r="C14" t="s">
        <v>589</v>
      </c>
      <c r="M14" s="96">
        <v>6</v>
      </c>
      <c r="N14" s="95" t="s">
        <v>303</v>
      </c>
    </row>
    <row r="15" spans="2:18" ht="14.5" customHeight="1" x14ac:dyDescent="0.55000000000000004">
      <c r="C15" s="98"/>
      <c r="D15" s="98"/>
      <c r="E15" s="98"/>
      <c r="F15" s="97"/>
      <c r="G15" s="98"/>
      <c r="H15" s="98"/>
      <c r="I15" s="98"/>
      <c r="M15" s="96">
        <v>7</v>
      </c>
      <c r="N15" s="95" t="s">
        <v>304</v>
      </c>
    </row>
    <row r="16" spans="2:18" x14ac:dyDescent="0.35">
      <c r="M16" s="96">
        <v>8</v>
      </c>
      <c r="N16" s="95" t="s">
        <v>305</v>
      </c>
    </row>
    <row r="17" spans="2:15" x14ac:dyDescent="0.35">
      <c r="M17" s="96">
        <v>9</v>
      </c>
      <c r="N17" s="95" t="s">
        <v>306</v>
      </c>
    </row>
    <row r="18" spans="2:15" x14ac:dyDescent="0.35">
      <c r="B18" t="s">
        <v>593</v>
      </c>
      <c r="M18" s="96">
        <v>10</v>
      </c>
      <c r="N18" s="95" t="s">
        <v>307</v>
      </c>
    </row>
    <row r="19" spans="2:15" x14ac:dyDescent="0.35">
      <c r="B19" t="s">
        <v>594</v>
      </c>
      <c r="E19" t="s">
        <v>313</v>
      </c>
      <c r="M19" s="96">
        <v>11</v>
      </c>
      <c r="N19" s="95" t="s">
        <v>308</v>
      </c>
    </row>
    <row r="20" spans="2:15" x14ac:dyDescent="0.35">
      <c r="B20" t="s">
        <v>595</v>
      </c>
      <c r="C20" s="102" t="s">
        <v>596</v>
      </c>
      <c r="E20" t="s">
        <v>313</v>
      </c>
      <c r="M20" s="96">
        <v>12</v>
      </c>
      <c r="N20" s="95" t="s">
        <v>309</v>
      </c>
    </row>
    <row r="21" spans="2:15" x14ac:dyDescent="0.35">
      <c r="B21" t="s">
        <v>597</v>
      </c>
      <c r="C21" t="s">
        <v>598</v>
      </c>
      <c r="E21" t="s">
        <v>313</v>
      </c>
      <c r="M21" s="96">
        <v>13</v>
      </c>
      <c r="N21" s="95" t="s">
        <v>310</v>
      </c>
    </row>
    <row r="22" spans="2:15" x14ac:dyDescent="0.35">
      <c r="E22" t="s">
        <v>313</v>
      </c>
      <c r="M22" s="96">
        <v>14</v>
      </c>
      <c r="N22" s="95" t="s">
        <v>311</v>
      </c>
    </row>
    <row r="23" spans="2:15" x14ac:dyDescent="0.35">
      <c r="E23" t="s">
        <v>313</v>
      </c>
      <c r="M23" s="96">
        <v>15</v>
      </c>
      <c r="N23" s="95" t="s">
        <v>312</v>
      </c>
    </row>
    <row r="24" spans="2:15" x14ac:dyDescent="0.35">
      <c r="E24" t="s">
        <v>313</v>
      </c>
      <c r="O24" t="s">
        <v>313</v>
      </c>
    </row>
    <row r="25" spans="2:15" x14ac:dyDescent="0.35">
      <c r="E25" t="s">
        <v>313</v>
      </c>
      <c r="O25" t="s">
        <v>313</v>
      </c>
    </row>
    <row r="26" spans="2:15" x14ac:dyDescent="0.35">
      <c r="E26" t="s">
        <v>313</v>
      </c>
    </row>
    <row r="27" spans="2:15" x14ac:dyDescent="0.35">
      <c r="E27" t="s">
        <v>313</v>
      </c>
    </row>
    <row r="28" spans="2:15" x14ac:dyDescent="0.35">
      <c r="E28" t="s">
        <v>313</v>
      </c>
    </row>
    <row r="29" spans="2:15" x14ac:dyDescent="0.35">
      <c r="E29" t="s">
        <v>313</v>
      </c>
    </row>
    <row r="30" spans="2:15" x14ac:dyDescent="0.35">
      <c r="E30" t="s">
        <v>313</v>
      </c>
    </row>
    <row r="31" spans="2:15" x14ac:dyDescent="0.35">
      <c r="E31" t="s">
        <v>313</v>
      </c>
    </row>
  </sheetData>
  <mergeCells count="1">
    <mergeCell ref="G3:N3"/>
  </mergeCells>
  <hyperlinks>
    <hyperlink ref="C20" r:id="rId1" xr:uid="{014818C6-2B63-43A0-BE5B-36684D5D975A}"/>
  </hyperlinks>
  <pageMargins left="0.7" right="0.7" top="0.75" bottom="0.75" header="0.3" footer="0.3"/>
  <pageSetup paperSize="9" orientation="portrait" horizontalDpi="4294967295" verticalDpi="4294967295"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3959-FA11-4A02-90CF-4200B503D69C}">
  <dimension ref="A1:DQ56"/>
  <sheetViews>
    <sheetView showGridLines="0" zoomScale="10" zoomScaleNormal="10" workbookViewId="0">
      <pane xSplit="2" ySplit="5" topLeftCell="C6" activePane="bottomRight" state="frozen"/>
      <selection pane="topRight" activeCell="C1" sqref="C1"/>
      <selection pane="bottomLeft" activeCell="A5" sqref="A5"/>
      <selection pane="bottomRight" activeCell="AA60" sqref="AA60"/>
    </sheetView>
  </sheetViews>
  <sheetFormatPr baseColWidth="10" defaultColWidth="12.6328125" defaultRowHeight="14.5" x14ac:dyDescent="0.35"/>
  <cols>
    <col min="1" max="1" width="6.7265625" bestFit="1" customWidth="1"/>
    <col min="2" max="2" width="22.08984375" style="7" customWidth="1"/>
    <col min="3" max="6" width="12.6328125" customWidth="1"/>
    <col min="7" max="12" width="30.6328125" customWidth="1"/>
    <col min="13" max="13" width="12.6328125" customWidth="1"/>
    <col min="14" max="14" width="20.6328125" customWidth="1"/>
    <col min="15" max="15" width="30.6328125" customWidth="1"/>
    <col min="16" max="22" width="20.6328125" customWidth="1"/>
    <col min="23" max="23" width="12.6328125" customWidth="1"/>
    <col min="24" max="30" width="30.6328125" customWidth="1"/>
    <col min="31" max="31" width="12.6328125" customWidth="1"/>
    <col min="32" max="38" width="30.6328125" customWidth="1"/>
    <col min="39" max="39" width="12.6328125" customWidth="1"/>
    <col min="40" max="46" width="30.6328125" customWidth="1"/>
    <col min="47" max="47" width="12.6328125" customWidth="1"/>
    <col min="48" max="54" width="30.6328125" customWidth="1"/>
    <col min="55" max="55" width="12.6328125" customWidth="1"/>
    <col min="56" max="62" width="30.6328125" customWidth="1"/>
    <col min="63" max="63" width="10.6328125" style="5" customWidth="1"/>
    <col min="64" max="70" width="30.6328125" customWidth="1"/>
  </cols>
  <sheetData>
    <row r="1" spans="1:72" ht="30" customHeight="1" thickBot="1" x14ac:dyDescent="0.4">
      <c r="C1" s="107" t="s">
        <v>567</v>
      </c>
      <c r="D1" s="108"/>
      <c r="E1" s="108"/>
      <c r="F1" s="108"/>
      <c r="G1" s="108"/>
      <c r="H1" s="108"/>
      <c r="I1" s="108"/>
      <c r="J1" s="108"/>
      <c r="K1" s="108"/>
      <c r="L1" s="108"/>
      <c r="M1" s="108"/>
      <c r="N1" s="108"/>
      <c r="O1" s="108"/>
      <c r="P1" s="108"/>
      <c r="Q1" s="109"/>
      <c r="R1" s="4"/>
    </row>
    <row r="2" spans="1:72" ht="20" customHeight="1" x14ac:dyDescent="0.35">
      <c r="C2" s="8"/>
      <c r="E2" s="1"/>
    </row>
    <row r="3" spans="1:72" ht="20" customHeight="1" x14ac:dyDescent="0.4">
      <c r="C3" s="8"/>
      <c r="E3" s="1"/>
      <c r="X3" s="110" t="s">
        <v>9</v>
      </c>
      <c r="Y3" s="106"/>
      <c r="Z3" s="106"/>
      <c r="AA3" s="106"/>
      <c r="AB3" s="106"/>
      <c r="AC3" s="106"/>
      <c r="AD3" s="106"/>
      <c r="AF3" s="110" t="s">
        <v>452</v>
      </c>
      <c r="AG3" s="106"/>
      <c r="AH3" s="106"/>
      <c r="AI3" s="106"/>
      <c r="AJ3" s="106"/>
      <c r="AK3" s="106"/>
      <c r="AL3" s="106"/>
      <c r="AN3" s="110" t="s">
        <v>453</v>
      </c>
      <c r="AO3" s="106"/>
      <c r="AP3" s="106"/>
      <c r="AQ3" s="106"/>
      <c r="AR3" s="106"/>
      <c r="AS3" s="106"/>
      <c r="AT3" s="106"/>
      <c r="AV3" s="110" t="s">
        <v>454</v>
      </c>
      <c r="AW3" s="106"/>
      <c r="AX3" s="106"/>
      <c r="AY3" s="106"/>
      <c r="AZ3" s="106"/>
      <c r="BA3" s="106"/>
      <c r="BB3" s="106"/>
      <c r="BD3" s="110" t="s">
        <v>72</v>
      </c>
      <c r="BE3" s="110"/>
      <c r="BF3" s="110"/>
      <c r="BG3" s="110"/>
      <c r="BH3" s="110"/>
      <c r="BI3" s="110"/>
      <c r="BJ3" s="110"/>
      <c r="BK3" s="44"/>
      <c r="BL3" s="106" t="s">
        <v>455</v>
      </c>
      <c r="BM3" s="106"/>
      <c r="BN3" s="106"/>
      <c r="BO3" s="106"/>
      <c r="BP3" s="106"/>
      <c r="BQ3" s="106"/>
      <c r="BR3" s="106"/>
    </row>
    <row r="4" spans="1:72" s="36" customFormat="1" x14ac:dyDescent="0.35">
      <c r="A4" s="31"/>
      <c r="B4" s="32" t="s">
        <v>0</v>
      </c>
      <c r="C4" s="33" t="s">
        <v>1</v>
      </c>
      <c r="D4" s="33" t="s">
        <v>27</v>
      </c>
      <c r="E4" s="33" t="s">
        <v>1</v>
      </c>
      <c r="F4" s="34"/>
      <c r="G4" s="33" t="s">
        <v>27</v>
      </c>
      <c r="H4" s="33" t="s">
        <v>27</v>
      </c>
      <c r="I4" s="33" t="s">
        <v>27</v>
      </c>
      <c r="J4" s="33" t="s">
        <v>27</v>
      </c>
      <c r="K4" s="33" t="s">
        <v>27</v>
      </c>
      <c r="L4" s="33" t="s">
        <v>27</v>
      </c>
      <c r="M4" s="34"/>
      <c r="N4" s="33" t="s">
        <v>27</v>
      </c>
      <c r="O4" s="33" t="s">
        <v>27</v>
      </c>
      <c r="P4" s="33" t="s">
        <v>1</v>
      </c>
      <c r="Q4" s="33" t="s">
        <v>1</v>
      </c>
      <c r="R4" s="33" t="s">
        <v>27</v>
      </c>
      <c r="S4" s="33" t="s">
        <v>41</v>
      </c>
      <c r="T4" s="33" t="s">
        <v>27</v>
      </c>
      <c r="U4" s="33" t="s">
        <v>1</v>
      </c>
      <c r="V4" s="33" t="s">
        <v>26</v>
      </c>
      <c r="W4" s="34"/>
      <c r="X4" s="33" t="s">
        <v>42</v>
      </c>
      <c r="Y4" s="33" t="s">
        <v>42</v>
      </c>
      <c r="Z4" s="33" t="s">
        <v>42</v>
      </c>
      <c r="AA4" s="33" t="s">
        <v>42</v>
      </c>
      <c r="AB4" s="33" t="s">
        <v>42</v>
      </c>
      <c r="AC4" s="33" t="s">
        <v>42</v>
      </c>
      <c r="AD4" s="33"/>
      <c r="AE4" s="33"/>
      <c r="AF4" s="33" t="s">
        <v>42</v>
      </c>
      <c r="AG4" s="33" t="s">
        <v>42</v>
      </c>
      <c r="AH4" s="33" t="s">
        <v>42</v>
      </c>
      <c r="AI4" s="33" t="s">
        <v>42</v>
      </c>
      <c r="AJ4" s="33" t="s">
        <v>42</v>
      </c>
      <c r="AK4" s="33" t="s">
        <v>42</v>
      </c>
      <c r="AL4" s="33"/>
      <c r="AM4" s="35"/>
      <c r="AN4" s="33" t="s">
        <v>42</v>
      </c>
      <c r="AO4" s="33" t="s">
        <v>42</v>
      </c>
      <c r="AP4" s="33" t="s">
        <v>42</v>
      </c>
      <c r="AQ4" s="33" t="s">
        <v>42</v>
      </c>
      <c r="AR4" s="33" t="s">
        <v>42</v>
      </c>
      <c r="AS4" s="33" t="s">
        <v>42</v>
      </c>
      <c r="AT4" s="33"/>
      <c r="AU4" s="35"/>
      <c r="AV4" s="33" t="s">
        <v>42</v>
      </c>
      <c r="AW4" s="33" t="s">
        <v>42</v>
      </c>
      <c r="AX4" s="33" t="s">
        <v>42</v>
      </c>
      <c r="AY4" s="33" t="s">
        <v>42</v>
      </c>
      <c r="AZ4" s="33" t="s">
        <v>42</v>
      </c>
      <c r="BA4" s="33" t="s">
        <v>42</v>
      </c>
      <c r="BB4" s="33"/>
      <c r="BC4" s="35"/>
      <c r="BD4" s="33" t="s">
        <v>42</v>
      </c>
      <c r="BE4" s="33" t="s">
        <v>42</v>
      </c>
      <c r="BF4" s="33" t="s">
        <v>42</v>
      </c>
      <c r="BG4" s="33" t="s">
        <v>42</v>
      </c>
      <c r="BH4" s="33" t="s">
        <v>42</v>
      </c>
      <c r="BI4" s="33" t="s">
        <v>42</v>
      </c>
      <c r="BJ4" s="33"/>
      <c r="BK4" s="41"/>
      <c r="BL4" s="33" t="s">
        <v>42</v>
      </c>
      <c r="BM4" s="33" t="s">
        <v>42</v>
      </c>
      <c r="BN4" s="33" t="s">
        <v>42</v>
      </c>
      <c r="BO4" s="33" t="s">
        <v>42</v>
      </c>
      <c r="BP4" s="33" t="s">
        <v>42</v>
      </c>
      <c r="BQ4" s="33" t="s">
        <v>42</v>
      </c>
      <c r="BR4" s="33"/>
    </row>
    <row r="5" spans="1:72" ht="20" customHeight="1" x14ac:dyDescent="0.35">
      <c r="A5" t="s">
        <v>350</v>
      </c>
      <c r="B5" s="7" t="s">
        <v>31</v>
      </c>
      <c r="C5" t="s">
        <v>2</v>
      </c>
      <c r="D5" t="s">
        <v>3</v>
      </c>
      <c r="E5" t="s">
        <v>4</v>
      </c>
      <c r="F5" s="6" t="s">
        <v>28</v>
      </c>
      <c r="G5" t="s">
        <v>5</v>
      </c>
      <c r="H5" t="s">
        <v>6</v>
      </c>
      <c r="I5" t="s">
        <v>7</v>
      </c>
      <c r="J5" t="s">
        <v>8</v>
      </c>
      <c r="K5" t="s">
        <v>91</v>
      </c>
      <c r="L5" t="s">
        <v>87</v>
      </c>
      <c r="M5" s="5" t="s">
        <v>29</v>
      </c>
      <c r="N5" t="s">
        <v>32</v>
      </c>
      <c r="O5" t="s">
        <v>33</v>
      </c>
      <c r="P5" t="s">
        <v>34</v>
      </c>
      <c r="Q5" t="s">
        <v>53</v>
      </c>
      <c r="R5" t="s">
        <v>54</v>
      </c>
      <c r="S5" t="s">
        <v>35</v>
      </c>
      <c r="T5" t="s">
        <v>43</v>
      </c>
      <c r="U5" t="s">
        <v>36</v>
      </c>
      <c r="V5" t="s">
        <v>56</v>
      </c>
      <c r="W5" s="5" t="s">
        <v>30</v>
      </c>
      <c r="X5" t="s">
        <v>10</v>
      </c>
      <c r="Y5" t="s">
        <v>11</v>
      </c>
      <c r="Z5" t="s">
        <v>21</v>
      </c>
      <c r="AA5" t="s">
        <v>22</v>
      </c>
      <c r="AB5" t="s">
        <v>23</v>
      </c>
      <c r="AC5" t="s">
        <v>50</v>
      </c>
      <c r="AD5" t="s">
        <v>177</v>
      </c>
      <c r="AE5" s="5" t="s">
        <v>293</v>
      </c>
      <c r="AF5" t="s">
        <v>504</v>
      </c>
      <c r="AG5" t="s">
        <v>505</v>
      </c>
      <c r="AH5" t="s">
        <v>506</v>
      </c>
      <c r="AI5" t="s">
        <v>507</v>
      </c>
      <c r="AJ5" t="s">
        <v>508</v>
      </c>
      <c r="AK5" t="s">
        <v>509</v>
      </c>
      <c r="AL5" t="s">
        <v>510</v>
      </c>
      <c r="AM5" s="5" t="s">
        <v>24</v>
      </c>
      <c r="AN5" t="s">
        <v>511</v>
      </c>
      <c r="AO5" t="s">
        <v>512</v>
      </c>
      <c r="AP5" t="s">
        <v>513</v>
      </c>
      <c r="AQ5" t="s">
        <v>514</v>
      </c>
      <c r="AR5" t="s">
        <v>515</v>
      </c>
      <c r="AS5" t="s">
        <v>516</v>
      </c>
      <c r="AT5" t="s">
        <v>517</v>
      </c>
      <c r="AU5" s="5" t="s">
        <v>25</v>
      </c>
      <c r="AV5" t="s">
        <v>518</v>
      </c>
      <c r="AW5" t="s">
        <v>519</v>
      </c>
      <c r="AX5" t="s">
        <v>520</v>
      </c>
      <c r="AY5" t="s">
        <v>521</v>
      </c>
      <c r="AZ5" t="s">
        <v>522</v>
      </c>
      <c r="BA5" t="s">
        <v>523</v>
      </c>
      <c r="BB5" t="s">
        <v>524</v>
      </c>
      <c r="BC5" s="5" t="s">
        <v>72</v>
      </c>
      <c r="BD5" t="s">
        <v>525</v>
      </c>
      <c r="BE5" t="s">
        <v>526</v>
      </c>
      <c r="BF5" t="s">
        <v>527</v>
      </c>
      <c r="BG5" t="s">
        <v>528</v>
      </c>
      <c r="BH5" t="s">
        <v>529</v>
      </c>
      <c r="BI5" t="s">
        <v>530</v>
      </c>
      <c r="BJ5" t="s">
        <v>531</v>
      </c>
      <c r="BK5" s="5" t="s">
        <v>296</v>
      </c>
      <c r="BL5" t="s">
        <v>466</v>
      </c>
      <c r="BM5" t="s">
        <v>467</v>
      </c>
      <c r="BN5" t="s">
        <v>468</v>
      </c>
      <c r="BO5" t="s">
        <v>469</v>
      </c>
      <c r="BP5" t="s">
        <v>470</v>
      </c>
      <c r="BQ5" t="s">
        <v>471</v>
      </c>
      <c r="BR5" t="s">
        <v>472</v>
      </c>
    </row>
    <row r="6" spans="1:72" s="2" customFormat="1" ht="70" customHeight="1" x14ac:dyDescent="0.35">
      <c r="A6" s="14">
        <v>1</v>
      </c>
      <c r="B6" s="11" t="s">
        <v>488</v>
      </c>
      <c r="C6" s="14" t="s">
        <v>44</v>
      </c>
      <c r="D6" s="15">
        <v>42547</v>
      </c>
      <c r="E6" s="14" t="s">
        <v>73</v>
      </c>
      <c r="F6" s="26"/>
      <c r="G6" s="14" t="s">
        <v>59</v>
      </c>
      <c r="H6" s="14" t="s">
        <v>46</v>
      </c>
      <c r="I6" s="14" t="s">
        <v>83</v>
      </c>
      <c r="J6" s="14" t="s">
        <v>47</v>
      </c>
      <c r="K6" s="14" t="s">
        <v>73</v>
      </c>
      <c r="L6" s="14" t="s">
        <v>73</v>
      </c>
      <c r="M6" s="16"/>
      <c r="N6" s="14" t="s">
        <v>48</v>
      </c>
      <c r="O6" s="14" t="s">
        <v>49</v>
      </c>
      <c r="P6" s="14" t="s">
        <v>44</v>
      </c>
      <c r="Q6" s="14" t="s">
        <v>44</v>
      </c>
      <c r="R6" s="14" t="s">
        <v>55</v>
      </c>
      <c r="S6" s="14" t="s">
        <v>44</v>
      </c>
      <c r="T6" s="14" t="s">
        <v>45</v>
      </c>
      <c r="U6" s="14" t="s">
        <v>44</v>
      </c>
      <c r="V6" s="14" t="s">
        <v>60</v>
      </c>
      <c r="W6" s="16"/>
      <c r="X6" s="14" t="s">
        <v>61</v>
      </c>
      <c r="Y6" s="14" t="s">
        <v>65</v>
      </c>
      <c r="Z6" s="14" t="s">
        <v>71</v>
      </c>
      <c r="AA6" s="14" t="s">
        <v>74</v>
      </c>
      <c r="AB6" s="14" t="s">
        <v>73</v>
      </c>
      <c r="AC6" s="14" t="s">
        <v>73</v>
      </c>
      <c r="AD6" s="14" t="s">
        <v>182</v>
      </c>
      <c r="AE6" s="16"/>
      <c r="AF6" s="14" t="s">
        <v>62</v>
      </c>
      <c r="AG6" s="14" t="s">
        <v>66</v>
      </c>
      <c r="AH6" s="14" t="s">
        <v>71</v>
      </c>
      <c r="AI6" s="14" t="s">
        <v>74</v>
      </c>
      <c r="AJ6" s="14" t="s">
        <v>81</v>
      </c>
      <c r="AK6" s="14" t="s">
        <v>84</v>
      </c>
      <c r="AL6" s="14" t="s">
        <v>190</v>
      </c>
      <c r="AM6" s="16"/>
      <c r="AN6" s="14" t="s">
        <v>63</v>
      </c>
      <c r="AO6" s="14" t="s">
        <v>67</v>
      </c>
      <c r="AP6" s="14" t="s">
        <v>71</v>
      </c>
      <c r="AQ6" s="14" t="s">
        <v>74</v>
      </c>
      <c r="AR6" s="14" t="s">
        <v>82</v>
      </c>
      <c r="AS6" s="14" t="s">
        <v>84</v>
      </c>
      <c r="AT6" s="14" t="s">
        <v>189</v>
      </c>
      <c r="AU6" s="16"/>
      <c r="AV6" s="14" t="s">
        <v>64</v>
      </c>
      <c r="AW6" s="14" t="s">
        <v>68</v>
      </c>
      <c r="AX6" s="14" t="s">
        <v>71</v>
      </c>
      <c r="AY6" s="14" t="s">
        <v>74</v>
      </c>
      <c r="AZ6" s="14" t="s">
        <v>73</v>
      </c>
      <c r="BA6" s="14" t="s">
        <v>73</v>
      </c>
      <c r="BB6" s="14" t="s">
        <v>181</v>
      </c>
      <c r="BC6" s="16"/>
      <c r="BD6" s="14" t="s">
        <v>69</v>
      </c>
      <c r="BE6" s="14" t="s">
        <v>70</v>
      </c>
      <c r="BF6" s="14" t="s">
        <v>73</v>
      </c>
      <c r="BG6" s="14" t="s">
        <v>75</v>
      </c>
      <c r="BH6" s="14" t="s">
        <v>73</v>
      </c>
      <c r="BI6" s="14" t="s">
        <v>85</v>
      </c>
      <c r="BJ6" s="14" t="s">
        <v>181</v>
      </c>
      <c r="BK6" s="40"/>
      <c r="BL6" s="38"/>
      <c r="BM6" s="38"/>
      <c r="BN6" s="38"/>
      <c r="BO6" s="38"/>
      <c r="BP6" s="38"/>
      <c r="BQ6" s="38"/>
      <c r="BR6" s="38"/>
      <c r="BS6" s="14"/>
    </row>
    <row r="7" spans="1:72" ht="70" customHeight="1" x14ac:dyDescent="0.35">
      <c r="A7" s="14">
        <v>2</v>
      </c>
      <c r="B7" s="11" t="s">
        <v>501</v>
      </c>
      <c r="C7" s="14"/>
      <c r="D7" s="15"/>
      <c r="E7" s="14"/>
      <c r="F7" s="26"/>
      <c r="G7" s="14" t="s">
        <v>73</v>
      </c>
      <c r="H7" s="14" t="s">
        <v>234</v>
      </c>
      <c r="I7" s="14" t="s">
        <v>73</v>
      </c>
      <c r="J7" s="14" t="s">
        <v>236</v>
      </c>
      <c r="K7" s="14" t="s">
        <v>235</v>
      </c>
      <c r="L7" s="17" t="s">
        <v>474</v>
      </c>
      <c r="M7" s="12"/>
      <c r="N7" s="14" t="s">
        <v>73</v>
      </c>
      <c r="O7" s="14" t="s">
        <v>237</v>
      </c>
      <c r="P7" s="14" t="s">
        <v>73</v>
      </c>
      <c r="Q7" s="14" t="s">
        <v>94</v>
      </c>
      <c r="R7" s="14" t="s">
        <v>73</v>
      </c>
      <c r="S7" s="14" t="s">
        <v>44</v>
      </c>
      <c r="T7" s="14" t="s">
        <v>238</v>
      </c>
      <c r="U7" s="14" t="s">
        <v>44</v>
      </c>
      <c r="V7" s="14" t="s">
        <v>73</v>
      </c>
      <c r="W7" s="13"/>
      <c r="X7" s="17" t="s">
        <v>418</v>
      </c>
      <c r="Y7" s="14" t="s">
        <v>483</v>
      </c>
      <c r="Z7" s="14" t="s">
        <v>323</v>
      </c>
      <c r="AA7" s="14" t="s">
        <v>73</v>
      </c>
      <c r="AB7" s="14" t="s">
        <v>73</v>
      </c>
      <c r="AC7" s="14" t="s">
        <v>419</v>
      </c>
      <c r="AD7" s="14" t="s">
        <v>417</v>
      </c>
      <c r="AE7" s="13"/>
      <c r="AF7" s="21" t="s">
        <v>487</v>
      </c>
      <c r="AG7" s="14" t="s">
        <v>476</v>
      </c>
      <c r="AH7" s="14" t="s">
        <v>478</v>
      </c>
      <c r="AI7" s="14" t="s">
        <v>73</v>
      </c>
      <c r="AJ7" s="14" t="s">
        <v>73</v>
      </c>
      <c r="AK7" s="14" t="s">
        <v>477</v>
      </c>
      <c r="AL7" s="45" t="s">
        <v>251</v>
      </c>
      <c r="AM7" s="13"/>
      <c r="AN7" s="14" t="s">
        <v>398</v>
      </c>
      <c r="AO7" s="14" t="s">
        <v>484</v>
      </c>
      <c r="AP7" s="14" t="s">
        <v>478</v>
      </c>
      <c r="AQ7" s="14" t="s">
        <v>73</v>
      </c>
      <c r="AR7" s="14" t="s">
        <v>73</v>
      </c>
      <c r="AS7" s="14" t="s">
        <v>480</v>
      </c>
      <c r="AT7" s="14" t="s">
        <v>479</v>
      </c>
      <c r="AU7" s="13"/>
      <c r="AV7" s="14" t="s">
        <v>486</v>
      </c>
      <c r="AW7" s="14" t="s">
        <v>485</v>
      </c>
      <c r="AX7" s="14" t="s">
        <v>323</v>
      </c>
      <c r="AY7" s="14" t="s">
        <v>73</v>
      </c>
      <c r="AZ7" s="14" t="s">
        <v>73</v>
      </c>
      <c r="BA7" s="14" t="s">
        <v>481</v>
      </c>
      <c r="BB7" s="14" t="s">
        <v>482</v>
      </c>
      <c r="BC7" s="13"/>
      <c r="BD7" s="21">
        <v>0.6</v>
      </c>
      <c r="BE7" s="14" t="s">
        <v>420</v>
      </c>
      <c r="BF7" s="14" t="s">
        <v>478</v>
      </c>
      <c r="BG7" s="14" t="s">
        <v>73</v>
      </c>
      <c r="BH7" s="14" t="s">
        <v>73</v>
      </c>
      <c r="BI7" s="14" t="s">
        <v>481</v>
      </c>
      <c r="BJ7" s="29" t="s">
        <v>251</v>
      </c>
      <c r="BK7" s="42"/>
      <c r="BL7" s="39" t="s">
        <v>464</v>
      </c>
      <c r="BM7" s="39" t="s">
        <v>473</v>
      </c>
      <c r="BN7" s="39" t="s">
        <v>475</v>
      </c>
      <c r="BO7" s="39" t="s">
        <v>73</v>
      </c>
      <c r="BP7" s="39" t="s">
        <v>73</v>
      </c>
      <c r="BQ7" s="39" t="s">
        <v>465</v>
      </c>
      <c r="BR7" s="39" t="s">
        <v>251</v>
      </c>
      <c r="BS7" s="29"/>
    </row>
    <row r="8" spans="1:72" s="3" customFormat="1" ht="70" customHeight="1" x14ac:dyDescent="0.35">
      <c r="A8" s="14">
        <v>3</v>
      </c>
      <c r="B8" s="11" t="s">
        <v>502</v>
      </c>
      <c r="C8" s="14" t="s">
        <v>86</v>
      </c>
      <c r="D8" s="15">
        <v>43019</v>
      </c>
      <c r="E8" s="14" t="s">
        <v>73</v>
      </c>
      <c r="F8" s="27"/>
      <c r="G8" s="14" t="s">
        <v>73</v>
      </c>
      <c r="H8" s="14" t="s">
        <v>89</v>
      </c>
      <c r="I8" s="14" t="s">
        <v>90</v>
      </c>
      <c r="J8" s="14" t="s">
        <v>93</v>
      </c>
      <c r="K8" s="14" t="s">
        <v>92</v>
      </c>
      <c r="L8" s="14" t="s">
        <v>88</v>
      </c>
      <c r="M8" s="16"/>
      <c r="N8" s="14" t="s">
        <v>73</v>
      </c>
      <c r="O8" s="14" t="s">
        <v>96</v>
      </c>
      <c r="P8" s="14" t="s">
        <v>94</v>
      </c>
      <c r="Q8" s="14" t="s">
        <v>44</v>
      </c>
      <c r="R8" s="14" t="s">
        <v>95</v>
      </c>
      <c r="S8" s="14" t="s">
        <v>94</v>
      </c>
      <c r="T8" s="14" t="s">
        <v>73</v>
      </c>
      <c r="U8" s="14" t="s">
        <v>94</v>
      </c>
      <c r="V8" s="14" t="s">
        <v>73</v>
      </c>
      <c r="W8" s="16"/>
      <c r="X8" s="14" t="s">
        <v>61</v>
      </c>
      <c r="Y8" s="14" t="s">
        <v>101</v>
      </c>
      <c r="Z8" s="14" t="s">
        <v>106</v>
      </c>
      <c r="AA8" s="14" t="s">
        <v>109</v>
      </c>
      <c r="AB8" s="14" t="s">
        <v>117</v>
      </c>
      <c r="AC8" s="14" t="s">
        <v>112</v>
      </c>
      <c r="AD8" s="14" t="s">
        <v>182</v>
      </c>
      <c r="AE8" s="16"/>
      <c r="AF8" s="14" t="s">
        <v>97</v>
      </c>
      <c r="AG8" s="14" t="s">
        <v>102</v>
      </c>
      <c r="AH8" s="14" t="s">
        <v>107</v>
      </c>
      <c r="AI8" s="14" t="s">
        <v>109</v>
      </c>
      <c r="AJ8" s="14" t="s">
        <v>117</v>
      </c>
      <c r="AK8" s="14" t="s">
        <v>113</v>
      </c>
      <c r="AL8" s="14" t="s">
        <v>186</v>
      </c>
      <c r="AM8" s="13"/>
      <c r="AN8" s="14" t="s">
        <v>98</v>
      </c>
      <c r="AO8" s="14" t="s">
        <v>103</v>
      </c>
      <c r="AP8" s="14" t="s">
        <v>108</v>
      </c>
      <c r="AQ8" s="14" t="s">
        <v>110</v>
      </c>
      <c r="AR8" s="14" t="s">
        <v>117</v>
      </c>
      <c r="AS8" s="14" t="s">
        <v>114</v>
      </c>
      <c r="AT8" s="14" t="s">
        <v>187</v>
      </c>
      <c r="AU8" s="16"/>
      <c r="AV8" s="14" t="s">
        <v>99</v>
      </c>
      <c r="AW8" s="14" t="s">
        <v>104</v>
      </c>
      <c r="AX8" s="14" t="s">
        <v>107</v>
      </c>
      <c r="AY8" s="14" t="s">
        <v>110</v>
      </c>
      <c r="AZ8" s="14" t="s">
        <v>117</v>
      </c>
      <c r="BA8" s="14" t="s">
        <v>115</v>
      </c>
      <c r="BB8" s="14" t="s">
        <v>186</v>
      </c>
      <c r="BC8" s="16"/>
      <c r="BD8" s="14" t="s">
        <v>100</v>
      </c>
      <c r="BE8" s="14" t="s">
        <v>105</v>
      </c>
      <c r="BF8" s="14" t="s">
        <v>107</v>
      </c>
      <c r="BG8" s="14" t="s">
        <v>111</v>
      </c>
      <c r="BH8" s="14" t="s">
        <v>117</v>
      </c>
      <c r="BI8" s="14" t="s">
        <v>116</v>
      </c>
      <c r="BJ8" s="14" t="s">
        <v>188</v>
      </c>
      <c r="BK8" s="40"/>
      <c r="BL8" s="38"/>
      <c r="BM8" s="38"/>
      <c r="BN8" s="38"/>
      <c r="BO8" s="38"/>
      <c r="BP8" s="38"/>
      <c r="BQ8" s="38"/>
      <c r="BR8" s="38"/>
      <c r="BS8" s="14"/>
    </row>
    <row r="9" spans="1:72" s="7" customFormat="1" ht="70" customHeight="1" x14ac:dyDescent="0.35">
      <c r="A9" s="14">
        <v>4</v>
      </c>
      <c r="B9" s="11" t="s">
        <v>503</v>
      </c>
      <c r="C9" s="14" t="s">
        <v>44</v>
      </c>
      <c r="D9" s="15">
        <v>41683</v>
      </c>
      <c r="E9" s="14" t="s">
        <v>73</v>
      </c>
      <c r="F9" s="27"/>
      <c r="G9" s="14" t="s">
        <v>73</v>
      </c>
      <c r="H9" s="14" t="s">
        <v>118</v>
      </c>
      <c r="I9" s="14" t="s">
        <v>120</v>
      </c>
      <c r="J9" s="14" t="s">
        <v>73</v>
      </c>
      <c r="K9" s="14" t="s">
        <v>121</v>
      </c>
      <c r="L9" s="14" t="s">
        <v>119</v>
      </c>
      <c r="M9" s="12"/>
      <c r="N9" s="14" t="s">
        <v>73</v>
      </c>
      <c r="O9" s="14" t="s">
        <v>122</v>
      </c>
      <c r="P9" s="14" t="s">
        <v>123</v>
      </c>
      <c r="Q9" s="14" t="s">
        <v>44</v>
      </c>
      <c r="R9" s="14" t="s">
        <v>124</v>
      </c>
      <c r="S9" s="14" t="s">
        <v>94</v>
      </c>
      <c r="T9" s="14" t="s">
        <v>125</v>
      </c>
      <c r="U9" s="14" t="s">
        <v>44</v>
      </c>
      <c r="V9" s="14" t="s">
        <v>73</v>
      </c>
      <c r="W9" s="12"/>
      <c r="X9" s="14" t="s">
        <v>61</v>
      </c>
      <c r="Y9" s="14" t="s">
        <v>130</v>
      </c>
      <c r="Z9" s="14" t="s">
        <v>133</v>
      </c>
      <c r="AA9" s="14" t="s">
        <v>134</v>
      </c>
      <c r="AB9" s="14" t="s">
        <v>137</v>
      </c>
      <c r="AC9" s="14" t="s">
        <v>138</v>
      </c>
      <c r="AD9" s="14" t="s">
        <v>182</v>
      </c>
      <c r="AE9" s="12"/>
      <c r="AF9" s="14" t="s">
        <v>126</v>
      </c>
      <c r="AG9" s="14" t="s">
        <v>130</v>
      </c>
      <c r="AH9" s="14" t="s">
        <v>133</v>
      </c>
      <c r="AI9" s="14" t="s">
        <v>134</v>
      </c>
      <c r="AJ9" s="14" t="s">
        <v>137</v>
      </c>
      <c r="AK9" s="14" t="s">
        <v>138</v>
      </c>
      <c r="AL9" s="14" t="s">
        <v>182</v>
      </c>
      <c r="AM9" s="12"/>
      <c r="AN9" s="14" t="s">
        <v>127</v>
      </c>
      <c r="AO9" s="14" t="s">
        <v>131</v>
      </c>
      <c r="AP9" s="14" t="s">
        <v>133</v>
      </c>
      <c r="AQ9" s="14" t="s">
        <v>135</v>
      </c>
      <c r="AR9" s="14" t="s">
        <v>137</v>
      </c>
      <c r="AS9" s="14" t="s">
        <v>138</v>
      </c>
      <c r="AT9" s="14" t="s">
        <v>183</v>
      </c>
      <c r="AU9" s="12"/>
      <c r="AV9" s="14" t="s">
        <v>128</v>
      </c>
      <c r="AW9" s="14" t="s">
        <v>131</v>
      </c>
      <c r="AX9" s="14" t="s">
        <v>133</v>
      </c>
      <c r="AY9" s="14" t="s">
        <v>135</v>
      </c>
      <c r="AZ9" s="14" t="s">
        <v>137</v>
      </c>
      <c r="BA9" s="14" t="s">
        <v>138</v>
      </c>
      <c r="BB9" s="14" t="s">
        <v>184</v>
      </c>
      <c r="BC9" s="12"/>
      <c r="BD9" s="14" t="s">
        <v>129</v>
      </c>
      <c r="BE9" s="14" t="s">
        <v>132</v>
      </c>
      <c r="BF9" s="14" t="s">
        <v>133</v>
      </c>
      <c r="BG9" s="14" t="s">
        <v>136</v>
      </c>
      <c r="BH9" s="14" t="s">
        <v>137</v>
      </c>
      <c r="BI9" s="14" t="s">
        <v>139</v>
      </c>
      <c r="BJ9" s="14" t="s">
        <v>185</v>
      </c>
      <c r="BK9" s="40"/>
      <c r="BL9" s="38"/>
      <c r="BM9" s="38"/>
      <c r="BN9" s="38"/>
      <c r="BO9" s="38"/>
      <c r="BP9" s="38"/>
      <c r="BQ9" s="38"/>
      <c r="BR9" s="38"/>
      <c r="BS9" s="14"/>
    </row>
    <row r="10" spans="1:72" s="7" customFormat="1" ht="70" customHeight="1" x14ac:dyDescent="0.35">
      <c r="A10" s="14">
        <v>5</v>
      </c>
      <c r="B10" s="11" t="s">
        <v>489</v>
      </c>
      <c r="C10" s="14" t="s">
        <v>44</v>
      </c>
      <c r="D10" s="15">
        <v>44175</v>
      </c>
      <c r="E10" s="14" t="s">
        <v>73</v>
      </c>
      <c r="F10" s="26"/>
      <c r="G10" s="14" t="s">
        <v>140</v>
      </c>
      <c r="H10" s="18" t="s">
        <v>141</v>
      </c>
      <c r="I10" s="14" t="s">
        <v>142</v>
      </c>
      <c r="J10" s="14" t="s">
        <v>73</v>
      </c>
      <c r="K10" s="14" t="s">
        <v>73</v>
      </c>
      <c r="L10" s="14" t="s">
        <v>73</v>
      </c>
      <c r="M10" s="12"/>
      <c r="N10" s="14" t="s">
        <v>73</v>
      </c>
      <c r="O10" s="14" t="s">
        <v>144</v>
      </c>
      <c r="P10" s="14" t="s">
        <v>94</v>
      </c>
      <c r="Q10" s="14" t="s">
        <v>94</v>
      </c>
      <c r="R10" s="14" t="s">
        <v>73</v>
      </c>
      <c r="S10" s="14" t="s">
        <v>143</v>
      </c>
      <c r="T10" s="14" t="s">
        <v>73</v>
      </c>
      <c r="U10" s="14" t="s">
        <v>44</v>
      </c>
      <c r="V10" s="14" t="s">
        <v>73</v>
      </c>
      <c r="W10" s="13"/>
      <c r="X10" s="14" t="s">
        <v>145</v>
      </c>
      <c r="Y10" s="14" t="s">
        <v>149</v>
      </c>
      <c r="Z10" s="14" t="s">
        <v>107</v>
      </c>
      <c r="AA10" s="14" t="s">
        <v>153</v>
      </c>
      <c r="AB10" s="14" t="s">
        <v>156</v>
      </c>
      <c r="AC10" s="14" t="s">
        <v>159</v>
      </c>
      <c r="AD10" s="14" t="s">
        <v>180</v>
      </c>
      <c r="AE10" s="13"/>
      <c r="AF10" s="14" t="s">
        <v>146</v>
      </c>
      <c r="AG10" s="14" t="s">
        <v>150</v>
      </c>
      <c r="AH10" s="14" t="s">
        <v>107</v>
      </c>
      <c r="AI10" s="14" t="s">
        <v>155</v>
      </c>
      <c r="AJ10" s="14" t="s">
        <v>157</v>
      </c>
      <c r="AK10" s="14" t="s">
        <v>160</v>
      </c>
      <c r="AL10" s="14" t="s">
        <v>180</v>
      </c>
      <c r="AM10" s="13"/>
      <c r="AN10" s="14" t="s">
        <v>147</v>
      </c>
      <c r="AO10" s="14" t="s">
        <v>131</v>
      </c>
      <c r="AP10" s="14" t="s">
        <v>107</v>
      </c>
      <c r="AQ10" s="14" t="s">
        <v>155</v>
      </c>
      <c r="AR10" s="14" t="s">
        <v>158</v>
      </c>
      <c r="AS10" s="14" t="s">
        <v>579</v>
      </c>
      <c r="AT10" s="14" t="s">
        <v>180</v>
      </c>
      <c r="AU10" s="13"/>
      <c r="AV10" s="14" t="s">
        <v>73</v>
      </c>
      <c r="AW10" s="18" t="s">
        <v>73</v>
      </c>
      <c r="AX10" s="18" t="s">
        <v>73</v>
      </c>
      <c r="AY10" s="18" t="s">
        <v>73</v>
      </c>
      <c r="AZ10" s="14" t="s">
        <v>158</v>
      </c>
      <c r="BA10" s="18" t="s">
        <v>73</v>
      </c>
      <c r="BB10" s="18" t="s">
        <v>73</v>
      </c>
      <c r="BC10" s="13"/>
      <c r="BD10" s="14" t="s">
        <v>148</v>
      </c>
      <c r="BE10" s="14" t="s">
        <v>151</v>
      </c>
      <c r="BF10" s="14" t="s">
        <v>152</v>
      </c>
      <c r="BG10" s="14" t="s">
        <v>154</v>
      </c>
      <c r="BH10" s="14" t="s">
        <v>158</v>
      </c>
      <c r="BI10" s="18" t="s">
        <v>161</v>
      </c>
      <c r="BJ10" s="14" t="s">
        <v>181</v>
      </c>
      <c r="BK10" s="40"/>
      <c r="BL10" s="38"/>
      <c r="BM10" s="38"/>
      <c r="BN10" s="38"/>
      <c r="BO10" s="38"/>
      <c r="BP10" s="38"/>
      <c r="BQ10" s="38"/>
      <c r="BR10" s="38"/>
      <c r="BS10" s="14"/>
    </row>
    <row r="11" spans="1:72" ht="70" customHeight="1" x14ac:dyDescent="0.35">
      <c r="A11" s="14">
        <v>6</v>
      </c>
      <c r="B11" s="11" t="s">
        <v>490</v>
      </c>
      <c r="C11" s="14" t="s">
        <v>44</v>
      </c>
      <c r="D11" s="15">
        <v>44147</v>
      </c>
      <c r="E11" s="14" t="s">
        <v>73</v>
      </c>
      <c r="F11" s="26"/>
      <c r="G11" s="14" t="s">
        <v>73</v>
      </c>
      <c r="H11" s="14" t="s">
        <v>141</v>
      </c>
      <c r="I11" s="14" t="s">
        <v>580</v>
      </c>
      <c r="J11" s="14" t="s">
        <v>73</v>
      </c>
      <c r="K11" s="14" t="s">
        <v>73</v>
      </c>
      <c r="L11" s="14" t="s">
        <v>73</v>
      </c>
      <c r="M11" s="12"/>
      <c r="N11" s="14" t="s">
        <v>73</v>
      </c>
      <c r="O11" s="18" t="s">
        <v>191</v>
      </c>
      <c r="P11" s="14" t="s">
        <v>94</v>
      </c>
      <c r="Q11" s="14" t="s">
        <v>94</v>
      </c>
      <c r="R11" s="14" t="s">
        <v>73</v>
      </c>
      <c r="S11" s="14" t="s">
        <v>44</v>
      </c>
      <c r="T11" s="14" t="s">
        <v>192</v>
      </c>
      <c r="U11" s="14" t="s">
        <v>44</v>
      </c>
      <c r="V11" s="14" t="s">
        <v>73</v>
      </c>
      <c r="W11" s="13"/>
      <c r="X11" s="14" t="s">
        <v>61</v>
      </c>
      <c r="Y11" s="19" t="s">
        <v>195</v>
      </c>
      <c r="Z11" s="14" t="s">
        <v>199</v>
      </c>
      <c r="AA11" s="20" t="s">
        <v>203</v>
      </c>
      <c r="AB11" s="14" t="s">
        <v>205</v>
      </c>
      <c r="AC11" s="14" t="s">
        <v>207</v>
      </c>
      <c r="AD11" s="14" t="s">
        <v>190</v>
      </c>
      <c r="AE11" s="13"/>
      <c r="AF11" s="14" t="s">
        <v>61</v>
      </c>
      <c r="AG11" s="14" t="s">
        <v>196</v>
      </c>
      <c r="AH11" s="14" t="s">
        <v>199</v>
      </c>
      <c r="AI11" s="14" t="s">
        <v>204</v>
      </c>
      <c r="AJ11" s="14" t="s">
        <v>205</v>
      </c>
      <c r="AK11" s="14" t="s">
        <v>206</v>
      </c>
      <c r="AL11" s="14" t="s">
        <v>190</v>
      </c>
      <c r="AM11" s="13"/>
      <c r="AN11" s="21">
        <v>0.5</v>
      </c>
      <c r="AO11" s="14" t="s">
        <v>197</v>
      </c>
      <c r="AP11" s="14" t="s">
        <v>199</v>
      </c>
      <c r="AQ11" s="14" t="s">
        <v>204</v>
      </c>
      <c r="AR11" s="14" t="s">
        <v>205</v>
      </c>
      <c r="AS11" s="14" t="s">
        <v>208</v>
      </c>
      <c r="AT11" s="14" t="s">
        <v>190</v>
      </c>
      <c r="AU11" s="13"/>
      <c r="AV11" s="18" t="s">
        <v>193</v>
      </c>
      <c r="AW11" s="14" t="s">
        <v>104</v>
      </c>
      <c r="AX11" s="14" t="s">
        <v>199</v>
      </c>
      <c r="AY11" s="14" t="s">
        <v>204</v>
      </c>
      <c r="AZ11" s="14" t="s">
        <v>205</v>
      </c>
      <c r="BA11" s="14" t="s">
        <v>208</v>
      </c>
      <c r="BB11" s="14" t="s">
        <v>190</v>
      </c>
      <c r="BC11" s="13"/>
      <c r="BD11" s="21">
        <v>0.7</v>
      </c>
      <c r="BE11" s="14" t="s">
        <v>198</v>
      </c>
      <c r="BF11" s="14" t="s">
        <v>199</v>
      </c>
      <c r="BG11" s="14" t="s">
        <v>204</v>
      </c>
      <c r="BH11" s="14" t="s">
        <v>205</v>
      </c>
      <c r="BI11" s="14" t="s">
        <v>208</v>
      </c>
      <c r="BJ11" s="14" t="s">
        <v>189</v>
      </c>
      <c r="BK11" s="40"/>
      <c r="BL11" s="38"/>
      <c r="BM11" s="38"/>
      <c r="BN11" s="38"/>
      <c r="BO11" s="38"/>
      <c r="BP11" s="38"/>
      <c r="BQ11" s="38"/>
      <c r="BR11" s="38"/>
      <c r="BS11" s="38"/>
      <c r="BT11" s="38"/>
    </row>
    <row r="12" spans="1:72" ht="70" customHeight="1" x14ac:dyDescent="0.35">
      <c r="A12" s="14">
        <v>7</v>
      </c>
      <c r="B12" s="11" t="s">
        <v>491</v>
      </c>
      <c r="C12" s="14" t="s">
        <v>44</v>
      </c>
      <c r="D12" s="15">
        <v>44593</v>
      </c>
      <c r="E12" s="14" t="s">
        <v>73</v>
      </c>
      <c r="F12" s="26"/>
      <c r="G12" s="14" t="s">
        <v>73</v>
      </c>
      <c r="H12" s="14" t="s">
        <v>210</v>
      </c>
      <c r="I12" s="14" t="s">
        <v>73</v>
      </c>
      <c r="J12" s="14" t="s">
        <v>73</v>
      </c>
      <c r="K12" s="14" t="s">
        <v>211</v>
      </c>
      <c r="L12" s="14" t="s">
        <v>211</v>
      </c>
      <c r="M12" s="12"/>
      <c r="N12" s="14" t="s">
        <v>73</v>
      </c>
      <c r="O12" s="14" t="s">
        <v>209</v>
      </c>
      <c r="P12" s="14" t="s">
        <v>94</v>
      </c>
      <c r="Q12" s="14" t="s">
        <v>94</v>
      </c>
      <c r="R12" s="14" t="s">
        <v>73</v>
      </c>
      <c r="S12" s="14" t="s">
        <v>94</v>
      </c>
      <c r="T12" s="14" t="s">
        <v>73</v>
      </c>
      <c r="U12" s="14" t="s">
        <v>44</v>
      </c>
      <c r="V12" s="14" t="s">
        <v>73</v>
      </c>
      <c r="W12" s="13"/>
      <c r="X12" s="14" t="s">
        <v>212</v>
      </c>
      <c r="Y12" s="19" t="s">
        <v>216</v>
      </c>
      <c r="Z12" s="14" t="s">
        <v>220</v>
      </c>
      <c r="AA12" s="14" t="s">
        <v>223</v>
      </c>
      <c r="AB12" s="14" t="s">
        <v>228</v>
      </c>
      <c r="AC12" s="14" t="s">
        <v>229</v>
      </c>
      <c r="AD12" s="14" t="s">
        <v>189</v>
      </c>
      <c r="AE12" s="13"/>
      <c r="AF12" s="14" t="s">
        <v>213</v>
      </c>
      <c r="AG12" s="14" t="s">
        <v>217</v>
      </c>
      <c r="AH12" s="14" t="s">
        <v>221</v>
      </c>
      <c r="AI12" s="14" t="s">
        <v>224</v>
      </c>
      <c r="AJ12" s="14" t="s">
        <v>228</v>
      </c>
      <c r="AK12" s="14" t="s">
        <v>230</v>
      </c>
      <c r="AL12" s="14" t="s">
        <v>189</v>
      </c>
      <c r="AM12" s="13"/>
      <c r="AN12" s="14" t="s">
        <v>214</v>
      </c>
      <c r="AO12" s="14" t="s">
        <v>218</v>
      </c>
      <c r="AP12" s="14" t="s">
        <v>107</v>
      </c>
      <c r="AQ12" s="14" t="s">
        <v>225</v>
      </c>
      <c r="AR12" s="14" t="s">
        <v>228</v>
      </c>
      <c r="AS12" s="14" t="s">
        <v>231</v>
      </c>
      <c r="AT12" s="14" t="s">
        <v>190</v>
      </c>
      <c r="AU12" s="13"/>
      <c r="AV12" s="21" t="s">
        <v>215</v>
      </c>
      <c r="AW12" s="14" t="s">
        <v>218</v>
      </c>
      <c r="AX12" s="14" t="s">
        <v>107</v>
      </c>
      <c r="AY12" s="14" t="s">
        <v>226</v>
      </c>
      <c r="AZ12" s="14" t="s">
        <v>228</v>
      </c>
      <c r="BA12" s="14" t="s">
        <v>232</v>
      </c>
      <c r="BB12" s="14" t="s">
        <v>421</v>
      </c>
      <c r="BC12" s="13"/>
      <c r="BD12" s="14" t="s">
        <v>212</v>
      </c>
      <c r="BE12" s="14" t="s">
        <v>219</v>
      </c>
      <c r="BF12" s="14" t="s">
        <v>222</v>
      </c>
      <c r="BG12" s="14" t="s">
        <v>227</v>
      </c>
      <c r="BH12" s="14" t="s">
        <v>228</v>
      </c>
      <c r="BI12" s="14" t="s">
        <v>233</v>
      </c>
      <c r="BJ12" s="14" t="s">
        <v>422</v>
      </c>
      <c r="BK12" s="40"/>
      <c r="BL12" s="38"/>
      <c r="BM12" s="38"/>
      <c r="BN12" s="38"/>
      <c r="BO12" s="38"/>
      <c r="BP12" s="38"/>
      <c r="BQ12" s="38"/>
      <c r="BR12" s="38"/>
      <c r="BS12" s="38"/>
    </row>
    <row r="13" spans="1:72" ht="70" customHeight="1" x14ac:dyDescent="0.35">
      <c r="A13" s="14">
        <v>8</v>
      </c>
      <c r="B13" s="11" t="s">
        <v>492</v>
      </c>
      <c r="C13" s="14" t="s">
        <v>44</v>
      </c>
      <c r="D13" s="15">
        <v>6292</v>
      </c>
      <c r="E13" s="14" t="s">
        <v>73</v>
      </c>
      <c r="F13" s="12"/>
      <c r="G13" s="14" t="s">
        <v>73</v>
      </c>
      <c r="H13" s="14" t="s">
        <v>73</v>
      </c>
      <c r="I13" s="14" t="s">
        <v>73</v>
      </c>
      <c r="J13" s="14" t="s">
        <v>73</v>
      </c>
      <c r="K13" s="14" t="s">
        <v>73</v>
      </c>
      <c r="L13" s="14" t="s">
        <v>73</v>
      </c>
      <c r="M13" s="12"/>
      <c r="N13" s="14" t="s">
        <v>73</v>
      </c>
      <c r="O13" s="14" t="s">
        <v>239</v>
      </c>
      <c r="P13" s="14" t="s">
        <v>73</v>
      </c>
      <c r="Q13" s="14" t="s">
        <v>94</v>
      </c>
      <c r="R13" s="14" t="s">
        <v>73</v>
      </c>
      <c r="S13" s="14" t="s">
        <v>44</v>
      </c>
      <c r="T13" s="14" t="s">
        <v>73</v>
      </c>
      <c r="U13" s="14" t="s">
        <v>44</v>
      </c>
      <c r="V13" s="14" t="s">
        <v>73</v>
      </c>
      <c r="W13" s="13"/>
      <c r="X13" s="14" t="s">
        <v>61</v>
      </c>
      <c r="Y13" s="14" t="s">
        <v>242</v>
      </c>
      <c r="Z13" s="14" t="s">
        <v>245</v>
      </c>
      <c r="AA13" s="14" t="s">
        <v>203</v>
      </c>
      <c r="AB13" s="14" t="s">
        <v>249</v>
      </c>
      <c r="AC13" s="14" t="s">
        <v>250</v>
      </c>
      <c r="AD13" s="14" t="s">
        <v>182</v>
      </c>
      <c r="AE13" s="13"/>
      <c r="AF13" s="14" t="s">
        <v>61</v>
      </c>
      <c r="AG13" s="14" t="s">
        <v>243</v>
      </c>
      <c r="AH13" s="14" t="s">
        <v>246</v>
      </c>
      <c r="AI13" s="14" t="s">
        <v>247</v>
      </c>
      <c r="AJ13" s="14" t="s">
        <v>249</v>
      </c>
      <c r="AK13" s="14" t="s">
        <v>250</v>
      </c>
      <c r="AL13" s="14" t="s">
        <v>190</v>
      </c>
      <c r="AM13" s="13"/>
      <c r="AN13" s="14" t="s">
        <v>240</v>
      </c>
      <c r="AO13" s="14" t="s">
        <v>243</v>
      </c>
      <c r="AP13" s="14" t="s">
        <v>246</v>
      </c>
      <c r="AQ13" s="14" t="s">
        <v>247</v>
      </c>
      <c r="AR13" s="14" t="s">
        <v>249</v>
      </c>
      <c r="AS13" s="14" t="s">
        <v>250</v>
      </c>
      <c r="AT13" s="14" t="s">
        <v>190</v>
      </c>
      <c r="AU13" s="13"/>
      <c r="AV13" s="14" t="s">
        <v>61</v>
      </c>
      <c r="AW13" s="14" t="s">
        <v>243</v>
      </c>
      <c r="AX13" s="14" t="s">
        <v>246</v>
      </c>
      <c r="AY13" s="14" t="s">
        <v>247</v>
      </c>
      <c r="AZ13" s="14" t="s">
        <v>73</v>
      </c>
      <c r="BA13" s="14" t="s">
        <v>250</v>
      </c>
      <c r="BB13" s="14" t="s">
        <v>61</v>
      </c>
      <c r="BC13" s="13"/>
      <c r="BD13" s="14" t="s">
        <v>241</v>
      </c>
      <c r="BE13" s="14" t="s">
        <v>244</v>
      </c>
      <c r="BF13" s="14" t="s">
        <v>246</v>
      </c>
      <c r="BG13" s="14" t="s">
        <v>248</v>
      </c>
      <c r="BH13" s="14" t="s">
        <v>73</v>
      </c>
      <c r="BI13" s="14" t="s">
        <v>250</v>
      </c>
      <c r="BJ13" s="28" t="s">
        <v>251</v>
      </c>
      <c r="BK13" s="43"/>
      <c r="BL13" s="38"/>
      <c r="BM13" s="38"/>
      <c r="BN13" s="38"/>
      <c r="BO13" s="38"/>
      <c r="BP13" s="38"/>
      <c r="BQ13" s="38"/>
      <c r="BR13" s="38"/>
      <c r="BS13" s="14"/>
    </row>
    <row r="14" spans="1:72" ht="70" customHeight="1" x14ac:dyDescent="0.35">
      <c r="A14" s="14">
        <v>9</v>
      </c>
      <c r="B14" s="23" t="s">
        <v>493</v>
      </c>
      <c r="C14" s="24" t="s">
        <v>252</v>
      </c>
      <c r="D14" s="25" t="s">
        <v>252</v>
      </c>
      <c r="E14" s="24" t="s">
        <v>252</v>
      </c>
      <c r="F14" s="12"/>
      <c r="G14" s="24" t="s">
        <v>73</v>
      </c>
      <c r="H14" s="24" t="s">
        <v>252</v>
      </c>
      <c r="I14" s="24" t="s">
        <v>252</v>
      </c>
      <c r="J14" s="24" t="s">
        <v>252</v>
      </c>
      <c r="K14" s="24" t="s">
        <v>252</v>
      </c>
      <c r="L14" s="24" t="s">
        <v>252</v>
      </c>
      <c r="M14" s="12"/>
      <c r="N14" s="24" t="s">
        <v>252</v>
      </c>
      <c r="O14" s="24" t="s">
        <v>252</v>
      </c>
      <c r="P14" s="24" t="s">
        <v>252</v>
      </c>
      <c r="Q14" s="24" t="s">
        <v>252</v>
      </c>
      <c r="R14" s="24" t="s">
        <v>252</v>
      </c>
      <c r="S14" s="24" t="s">
        <v>252</v>
      </c>
      <c r="T14" s="24" t="s">
        <v>252</v>
      </c>
      <c r="U14" s="24" t="s">
        <v>252</v>
      </c>
      <c r="V14" s="24" t="s">
        <v>252</v>
      </c>
      <c r="W14" s="13"/>
      <c r="X14" s="24" t="s">
        <v>252</v>
      </c>
      <c r="Y14" s="24" t="s">
        <v>252</v>
      </c>
      <c r="Z14" s="24" t="s">
        <v>252</v>
      </c>
      <c r="AA14" s="24" t="s">
        <v>252</v>
      </c>
      <c r="AB14" s="24" t="s">
        <v>252</v>
      </c>
      <c r="AC14" s="24" t="s">
        <v>252</v>
      </c>
      <c r="AD14" s="24" t="s">
        <v>252</v>
      </c>
      <c r="AE14" s="13"/>
      <c r="AF14" s="24" t="s">
        <v>252</v>
      </c>
      <c r="AG14" s="24" t="s">
        <v>252</v>
      </c>
      <c r="AH14" s="24" t="s">
        <v>252</v>
      </c>
      <c r="AI14" s="24" t="s">
        <v>252</v>
      </c>
      <c r="AJ14" s="24" t="s">
        <v>252</v>
      </c>
      <c r="AK14" s="24" t="s">
        <v>252</v>
      </c>
      <c r="AL14" s="24" t="s">
        <v>252</v>
      </c>
      <c r="AM14" s="13"/>
      <c r="AN14" s="24" t="s">
        <v>252</v>
      </c>
      <c r="AO14" s="24" t="s">
        <v>252</v>
      </c>
      <c r="AP14" s="24" t="s">
        <v>252</v>
      </c>
      <c r="AQ14" s="24" t="s">
        <v>252</v>
      </c>
      <c r="AR14" s="24" t="s">
        <v>252</v>
      </c>
      <c r="AS14" s="24" t="s">
        <v>252</v>
      </c>
      <c r="AT14" s="24" t="s">
        <v>252</v>
      </c>
      <c r="AU14" s="13"/>
      <c r="AV14" s="24" t="s">
        <v>252</v>
      </c>
      <c r="AW14" s="24" t="s">
        <v>252</v>
      </c>
      <c r="AX14" s="24" t="s">
        <v>252</v>
      </c>
      <c r="AY14" s="24" t="s">
        <v>252</v>
      </c>
      <c r="AZ14" s="24" t="s">
        <v>252</v>
      </c>
      <c r="BA14" s="24" t="s">
        <v>252</v>
      </c>
      <c r="BB14" s="24" t="s">
        <v>252</v>
      </c>
      <c r="BC14" s="13"/>
      <c r="BD14" s="24" t="s">
        <v>252</v>
      </c>
      <c r="BE14" s="24" t="s">
        <v>252</v>
      </c>
      <c r="BF14" s="24" t="s">
        <v>252</v>
      </c>
      <c r="BG14" s="24" t="s">
        <v>252</v>
      </c>
      <c r="BH14" s="24" t="s">
        <v>252</v>
      </c>
      <c r="BI14" s="24" t="s">
        <v>252</v>
      </c>
      <c r="BJ14" s="30" t="s">
        <v>252</v>
      </c>
      <c r="BK14" s="42"/>
      <c r="BL14" s="38"/>
      <c r="BM14" s="38"/>
      <c r="BN14" s="38"/>
      <c r="BO14" s="38"/>
      <c r="BP14" s="38"/>
      <c r="BQ14" s="38"/>
      <c r="BR14" s="38"/>
      <c r="BS14" s="14"/>
    </row>
    <row r="15" spans="1:72" s="3" customFormat="1" ht="70" customHeight="1" x14ac:dyDescent="0.35">
      <c r="A15" s="14">
        <v>10</v>
      </c>
      <c r="B15" s="11" t="s">
        <v>494</v>
      </c>
      <c r="C15" s="14" t="s">
        <v>44</v>
      </c>
      <c r="D15" s="15">
        <v>7363</v>
      </c>
      <c r="E15" s="14" t="s">
        <v>73</v>
      </c>
      <c r="F15" s="12"/>
      <c r="G15" s="14" t="s">
        <v>73</v>
      </c>
      <c r="H15" s="14" t="s">
        <v>254</v>
      </c>
      <c r="I15" s="14" t="s">
        <v>255</v>
      </c>
      <c r="J15" s="14" t="s">
        <v>256</v>
      </c>
      <c r="K15" s="14" t="s">
        <v>257</v>
      </c>
      <c r="L15" s="14" t="s">
        <v>253</v>
      </c>
      <c r="M15" s="12"/>
      <c r="N15" s="14" t="s">
        <v>73</v>
      </c>
      <c r="O15" s="14" t="s">
        <v>258</v>
      </c>
      <c r="P15" s="14" t="s">
        <v>73</v>
      </c>
      <c r="Q15" s="14" t="s">
        <v>94</v>
      </c>
      <c r="R15" s="14" t="s">
        <v>73</v>
      </c>
      <c r="S15" s="14" t="s">
        <v>44</v>
      </c>
      <c r="T15" s="14" t="s">
        <v>73</v>
      </c>
      <c r="U15" s="14" t="s">
        <v>44</v>
      </c>
      <c r="V15" s="14" t="s">
        <v>73</v>
      </c>
      <c r="W15" s="13"/>
      <c r="X15" s="14" t="s">
        <v>61</v>
      </c>
      <c r="Y15" s="14" t="s">
        <v>262</v>
      </c>
      <c r="Z15" s="14" t="s">
        <v>263</v>
      </c>
      <c r="AA15" s="14" t="s">
        <v>268</v>
      </c>
      <c r="AB15" s="14" t="s">
        <v>73</v>
      </c>
      <c r="AC15" s="14" t="s">
        <v>271</v>
      </c>
      <c r="AD15" s="14" t="s">
        <v>190</v>
      </c>
      <c r="AE15" s="13"/>
      <c r="AF15" s="14" t="s">
        <v>259</v>
      </c>
      <c r="AG15" s="14" t="s">
        <v>264</v>
      </c>
      <c r="AH15" s="14" t="s">
        <v>263</v>
      </c>
      <c r="AI15" s="14" t="s">
        <v>268</v>
      </c>
      <c r="AJ15" s="14" t="s">
        <v>270</v>
      </c>
      <c r="AK15" s="14" t="s">
        <v>271</v>
      </c>
      <c r="AL15" s="14" t="s">
        <v>190</v>
      </c>
      <c r="AM15" s="13"/>
      <c r="AN15" s="14" t="s">
        <v>61</v>
      </c>
      <c r="AO15" s="14" t="s">
        <v>265</v>
      </c>
      <c r="AP15" s="14" t="s">
        <v>263</v>
      </c>
      <c r="AQ15" s="14" t="s">
        <v>268</v>
      </c>
      <c r="AR15" s="14" t="s">
        <v>270</v>
      </c>
      <c r="AS15" s="14" t="s">
        <v>271</v>
      </c>
      <c r="AT15" s="14" t="s">
        <v>189</v>
      </c>
      <c r="AU15" s="13"/>
      <c r="AV15" s="14" t="s">
        <v>260</v>
      </c>
      <c r="AW15" s="14" t="s">
        <v>266</v>
      </c>
      <c r="AX15" s="14" t="s">
        <v>263</v>
      </c>
      <c r="AY15" s="14" t="s">
        <v>268</v>
      </c>
      <c r="AZ15" s="14" t="s">
        <v>270</v>
      </c>
      <c r="BA15" s="14" t="s">
        <v>272</v>
      </c>
      <c r="BB15" s="14" t="s">
        <v>190</v>
      </c>
      <c r="BC15" s="13"/>
      <c r="BD15" s="14" t="s">
        <v>261</v>
      </c>
      <c r="BE15" s="14" t="s">
        <v>267</v>
      </c>
      <c r="BF15" s="14" t="s">
        <v>61</v>
      </c>
      <c r="BG15" s="14" t="s">
        <v>269</v>
      </c>
      <c r="BH15" s="14" t="s">
        <v>61</v>
      </c>
      <c r="BI15" s="14" t="s">
        <v>273</v>
      </c>
      <c r="BJ15" s="14" t="s">
        <v>251</v>
      </c>
      <c r="BK15" s="40"/>
      <c r="BL15" s="38"/>
      <c r="BM15" s="38"/>
      <c r="BN15" s="38"/>
      <c r="BO15" s="38"/>
      <c r="BP15" s="38"/>
      <c r="BQ15" s="38"/>
      <c r="BR15" s="38"/>
      <c r="BS15" s="14"/>
    </row>
    <row r="16" spans="1:72" ht="70" customHeight="1" x14ac:dyDescent="0.35">
      <c r="A16" s="14">
        <v>11</v>
      </c>
      <c r="B16" s="11" t="s">
        <v>495</v>
      </c>
      <c r="C16" s="14" t="s">
        <v>44</v>
      </c>
      <c r="D16" s="15">
        <v>42803</v>
      </c>
      <c r="E16" s="14" t="s">
        <v>73</v>
      </c>
      <c r="F16" s="12"/>
      <c r="G16" s="14" t="s">
        <v>73</v>
      </c>
      <c r="H16" s="14" t="s">
        <v>274</v>
      </c>
      <c r="I16" s="14" t="s">
        <v>255</v>
      </c>
      <c r="J16" s="14" t="s">
        <v>73</v>
      </c>
      <c r="K16" s="14" t="s">
        <v>73</v>
      </c>
      <c r="L16" s="14" t="s">
        <v>73</v>
      </c>
      <c r="M16" s="12"/>
      <c r="N16" s="14" t="s">
        <v>73</v>
      </c>
      <c r="O16" s="14" t="s">
        <v>275</v>
      </c>
      <c r="P16" s="14" t="s">
        <v>73</v>
      </c>
      <c r="Q16" s="14" t="s">
        <v>94</v>
      </c>
      <c r="R16" s="14" t="s">
        <v>73</v>
      </c>
      <c r="S16" s="14" t="s">
        <v>94</v>
      </c>
      <c r="T16" s="14" t="s">
        <v>73</v>
      </c>
      <c r="U16" s="14" t="s">
        <v>44</v>
      </c>
      <c r="V16" s="14" t="s">
        <v>73</v>
      </c>
      <c r="W16" s="13"/>
      <c r="X16" s="14" t="s">
        <v>61</v>
      </c>
      <c r="Y16" s="14" t="s">
        <v>279</v>
      </c>
      <c r="Z16" s="14" t="s">
        <v>107</v>
      </c>
      <c r="AA16" s="14" t="s">
        <v>283</v>
      </c>
      <c r="AB16" s="14" t="s">
        <v>287</v>
      </c>
      <c r="AC16" s="14" t="s">
        <v>288</v>
      </c>
      <c r="AD16" s="14" t="s">
        <v>291</v>
      </c>
      <c r="AE16" s="13"/>
      <c r="AF16" s="14" t="s">
        <v>276</v>
      </c>
      <c r="AG16" s="14" t="s">
        <v>280</v>
      </c>
      <c r="AH16" s="14" t="s">
        <v>107</v>
      </c>
      <c r="AI16" s="14" t="s">
        <v>284</v>
      </c>
      <c r="AJ16" s="14" t="s">
        <v>287</v>
      </c>
      <c r="AK16" s="14" t="s">
        <v>289</v>
      </c>
      <c r="AL16" s="14" t="s">
        <v>190</v>
      </c>
      <c r="AM16" s="13"/>
      <c r="AN16" s="14" t="s">
        <v>73</v>
      </c>
      <c r="AO16" s="14" t="s">
        <v>73</v>
      </c>
      <c r="AP16" s="14" t="s">
        <v>73</v>
      </c>
      <c r="AQ16" s="14" t="s">
        <v>73</v>
      </c>
      <c r="AR16" s="14" t="s">
        <v>73</v>
      </c>
      <c r="AS16" s="14" t="s">
        <v>73</v>
      </c>
      <c r="AT16" s="14" t="s">
        <v>73</v>
      </c>
      <c r="AU16" s="13"/>
      <c r="AV16" s="14" t="s">
        <v>277</v>
      </c>
      <c r="AW16" s="14" t="s">
        <v>281</v>
      </c>
      <c r="AX16" s="14" t="s">
        <v>107</v>
      </c>
      <c r="AY16" s="14" t="s">
        <v>285</v>
      </c>
      <c r="AZ16" s="14" t="s">
        <v>287</v>
      </c>
      <c r="BA16" s="14" t="s">
        <v>290</v>
      </c>
      <c r="BB16" s="14" t="s">
        <v>292</v>
      </c>
      <c r="BC16" s="13"/>
      <c r="BD16" s="14" t="s">
        <v>278</v>
      </c>
      <c r="BE16" s="14" t="s">
        <v>282</v>
      </c>
      <c r="BF16" s="14" t="s">
        <v>107</v>
      </c>
      <c r="BG16" s="14" t="s">
        <v>286</v>
      </c>
      <c r="BH16" s="14" t="s">
        <v>73</v>
      </c>
      <c r="BI16" s="14" t="s">
        <v>288</v>
      </c>
      <c r="BJ16" s="14" t="s">
        <v>251</v>
      </c>
      <c r="BK16" s="40"/>
      <c r="BL16" s="38"/>
      <c r="BM16" s="38"/>
      <c r="BN16" s="38"/>
      <c r="BO16" s="38"/>
      <c r="BP16" s="38"/>
      <c r="BQ16" s="38"/>
      <c r="BR16" s="38"/>
      <c r="BS16" s="14"/>
    </row>
    <row r="17" spans="1:121" ht="70" customHeight="1" x14ac:dyDescent="0.35">
      <c r="A17" s="14">
        <v>12</v>
      </c>
      <c r="B17" s="11" t="s">
        <v>496</v>
      </c>
      <c r="C17" s="14" t="s">
        <v>44</v>
      </c>
      <c r="D17" s="15">
        <v>43552</v>
      </c>
      <c r="E17" s="14" t="s">
        <v>73</v>
      </c>
      <c r="F17" s="12"/>
      <c r="G17" s="14" t="s">
        <v>73</v>
      </c>
      <c r="H17" s="14" t="s">
        <v>315</v>
      </c>
      <c r="I17" s="14" t="s">
        <v>73</v>
      </c>
      <c r="J17" s="14" t="s">
        <v>317</v>
      </c>
      <c r="K17" s="14" t="s">
        <v>316</v>
      </c>
      <c r="L17" s="14" t="s">
        <v>314</v>
      </c>
      <c r="M17" s="12"/>
      <c r="N17" s="14" t="s">
        <v>73</v>
      </c>
      <c r="O17" s="14" t="s">
        <v>318</v>
      </c>
      <c r="P17" s="14" t="s">
        <v>73</v>
      </c>
      <c r="Q17" s="14" t="s">
        <v>44</v>
      </c>
      <c r="R17" s="14" t="s">
        <v>411</v>
      </c>
      <c r="S17" s="14" t="s">
        <v>44</v>
      </c>
      <c r="T17" s="14" t="s">
        <v>192</v>
      </c>
      <c r="U17" s="14" t="s">
        <v>44</v>
      </c>
      <c r="V17" s="14" t="s">
        <v>73</v>
      </c>
      <c r="W17" s="13"/>
      <c r="X17" s="14" t="s">
        <v>320</v>
      </c>
      <c r="Y17" s="14" t="s">
        <v>262</v>
      </c>
      <c r="Z17" s="14" t="s">
        <v>107</v>
      </c>
      <c r="AA17" s="14" t="s">
        <v>324</v>
      </c>
      <c r="AB17" s="14" t="s">
        <v>73</v>
      </c>
      <c r="AC17" s="14" t="s">
        <v>327</v>
      </c>
      <c r="AD17" s="14" t="s">
        <v>190</v>
      </c>
      <c r="AE17" s="13"/>
      <c r="AF17" s="14" t="s">
        <v>214</v>
      </c>
      <c r="AG17" s="14" t="s">
        <v>322</v>
      </c>
      <c r="AH17" s="14" t="s">
        <v>323</v>
      </c>
      <c r="AI17" s="14" t="s">
        <v>325</v>
      </c>
      <c r="AJ17" s="14" t="s">
        <v>73</v>
      </c>
      <c r="AK17" s="14" t="s">
        <v>328</v>
      </c>
      <c r="AL17" s="14" t="s">
        <v>331</v>
      </c>
      <c r="AM17" s="13"/>
      <c r="AN17" s="14" t="s">
        <v>321</v>
      </c>
      <c r="AO17" s="14" t="s">
        <v>131</v>
      </c>
      <c r="AP17" s="14" t="s">
        <v>263</v>
      </c>
      <c r="AQ17" s="14" t="s">
        <v>326</v>
      </c>
      <c r="AR17" s="14" t="s">
        <v>330</v>
      </c>
      <c r="AS17" s="14" t="s">
        <v>329</v>
      </c>
      <c r="AT17" s="14" t="s">
        <v>332</v>
      </c>
      <c r="AU17" s="13"/>
      <c r="AV17" s="14" t="s">
        <v>73</v>
      </c>
      <c r="AW17" s="14" t="s">
        <v>73</v>
      </c>
      <c r="AX17" s="14" t="s">
        <v>73</v>
      </c>
      <c r="AY17" s="14" t="s">
        <v>73</v>
      </c>
      <c r="AZ17" s="14" t="s">
        <v>73</v>
      </c>
      <c r="BA17" s="14" t="s">
        <v>73</v>
      </c>
      <c r="BB17" s="14" t="s">
        <v>73</v>
      </c>
      <c r="BC17" s="13"/>
      <c r="BD17" s="14" t="s">
        <v>73</v>
      </c>
      <c r="BE17" s="14" t="s">
        <v>73</v>
      </c>
      <c r="BF17" s="14" t="s">
        <v>73</v>
      </c>
      <c r="BG17" s="14" t="s">
        <v>73</v>
      </c>
      <c r="BH17" s="14" t="s">
        <v>73</v>
      </c>
      <c r="BI17" s="14" t="s">
        <v>73</v>
      </c>
      <c r="BJ17" s="14" t="s">
        <v>73</v>
      </c>
      <c r="BK17" s="40"/>
      <c r="BL17" s="38"/>
      <c r="BM17" s="38"/>
      <c r="BN17" s="38"/>
      <c r="BO17" s="38"/>
      <c r="BP17" s="38"/>
      <c r="BQ17" s="38"/>
      <c r="BR17" s="38"/>
      <c r="BS17" s="14"/>
    </row>
    <row r="18" spans="1:121" ht="70" customHeight="1" x14ac:dyDescent="0.35">
      <c r="A18" s="14">
        <v>13</v>
      </c>
      <c r="B18" s="11" t="s">
        <v>497</v>
      </c>
      <c r="C18" s="14" t="s">
        <v>44</v>
      </c>
      <c r="D18" s="15">
        <v>42789</v>
      </c>
      <c r="E18" s="14" t="s">
        <v>73</v>
      </c>
      <c r="F18" s="12"/>
      <c r="G18" s="14" t="s">
        <v>73</v>
      </c>
      <c r="H18" s="14" t="s">
        <v>333</v>
      </c>
      <c r="I18" s="14" t="s">
        <v>334</v>
      </c>
      <c r="J18" s="14" t="s">
        <v>73</v>
      </c>
      <c r="K18" s="14" t="s">
        <v>73</v>
      </c>
      <c r="L18" s="14" t="s">
        <v>73</v>
      </c>
      <c r="M18" s="12"/>
      <c r="N18" s="14" t="s">
        <v>73</v>
      </c>
      <c r="O18" s="14" t="s">
        <v>239</v>
      </c>
      <c r="P18" s="14" t="s">
        <v>73</v>
      </c>
      <c r="Q18" s="14" t="s">
        <v>94</v>
      </c>
      <c r="R18" s="14" t="s">
        <v>73</v>
      </c>
      <c r="S18" s="14" t="s">
        <v>44</v>
      </c>
      <c r="T18" s="14" t="s">
        <v>192</v>
      </c>
      <c r="U18" s="14" t="s">
        <v>44</v>
      </c>
      <c r="V18" s="14" t="s">
        <v>73</v>
      </c>
      <c r="W18" s="13"/>
      <c r="X18" s="14" t="s">
        <v>335</v>
      </c>
      <c r="Y18" s="14" t="s">
        <v>338</v>
      </c>
      <c r="Z18" s="14" t="s">
        <v>73</v>
      </c>
      <c r="AA18" s="14" t="s">
        <v>340</v>
      </c>
      <c r="AB18" s="14" t="s">
        <v>342</v>
      </c>
      <c r="AC18" s="14" t="s">
        <v>343</v>
      </c>
      <c r="AD18" s="14" t="s">
        <v>345</v>
      </c>
      <c r="AE18" s="13"/>
      <c r="AF18" s="14" t="s">
        <v>73</v>
      </c>
      <c r="AG18" s="14" t="s">
        <v>73</v>
      </c>
      <c r="AH18" s="14" t="s">
        <v>73</v>
      </c>
      <c r="AI18" s="14" t="s">
        <v>73</v>
      </c>
      <c r="AJ18" s="14" t="s">
        <v>73</v>
      </c>
      <c r="AK18" s="14" t="s">
        <v>73</v>
      </c>
      <c r="AL18" s="14" t="s">
        <v>73</v>
      </c>
      <c r="AM18" s="13"/>
      <c r="AN18" s="14" t="s">
        <v>73</v>
      </c>
      <c r="AO18" s="14" t="s">
        <v>73</v>
      </c>
      <c r="AP18" s="14" t="s">
        <v>73</v>
      </c>
      <c r="AQ18" s="14" t="s">
        <v>73</v>
      </c>
      <c r="AR18" s="14" t="s">
        <v>73</v>
      </c>
      <c r="AS18" s="14" t="s">
        <v>73</v>
      </c>
      <c r="AT18" s="14" t="s">
        <v>73</v>
      </c>
      <c r="AU18" s="13"/>
      <c r="AV18" s="14" t="s">
        <v>336</v>
      </c>
      <c r="AW18" s="14" t="s">
        <v>131</v>
      </c>
      <c r="AX18" s="14" t="s">
        <v>199</v>
      </c>
      <c r="AY18" s="14" t="s">
        <v>341</v>
      </c>
      <c r="AZ18" s="14" t="s">
        <v>342</v>
      </c>
      <c r="BA18" s="14" t="s">
        <v>343</v>
      </c>
      <c r="BB18" s="14" t="s">
        <v>190</v>
      </c>
      <c r="BC18" s="13"/>
      <c r="BD18" s="14" t="s">
        <v>337</v>
      </c>
      <c r="BE18" s="14" t="s">
        <v>339</v>
      </c>
      <c r="BF18" s="14" t="s">
        <v>199</v>
      </c>
      <c r="BG18" s="14" t="s">
        <v>319</v>
      </c>
      <c r="BH18" s="14" t="s">
        <v>73</v>
      </c>
      <c r="BI18" s="14" t="s">
        <v>344</v>
      </c>
      <c r="BJ18" s="14" t="s">
        <v>251</v>
      </c>
      <c r="BK18" s="40"/>
      <c r="BL18" s="38"/>
      <c r="BM18" s="38"/>
      <c r="BN18" s="38"/>
      <c r="BO18" s="38"/>
      <c r="BP18" s="38"/>
      <c r="BQ18" s="38"/>
      <c r="BR18" s="38"/>
      <c r="BS18" s="14"/>
    </row>
    <row r="19" spans="1:121" ht="70" customHeight="1" x14ac:dyDescent="0.35">
      <c r="A19" s="14">
        <v>14</v>
      </c>
      <c r="B19" s="11" t="s">
        <v>498</v>
      </c>
      <c r="C19" s="14" t="s">
        <v>44</v>
      </c>
      <c r="D19" s="15">
        <v>43531</v>
      </c>
      <c r="E19" s="14" t="s">
        <v>73</v>
      </c>
      <c r="F19" s="12"/>
      <c r="G19" s="14" t="s">
        <v>73</v>
      </c>
      <c r="H19" s="14" t="s">
        <v>347</v>
      </c>
      <c r="I19" s="14" t="s">
        <v>582</v>
      </c>
      <c r="J19" s="14" t="s">
        <v>73</v>
      </c>
      <c r="K19" s="14" t="s">
        <v>348</v>
      </c>
      <c r="L19" s="14" t="s">
        <v>346</v>
      </c>
      <c r="M19" s="12"/>
      <c r="N19" s="14" t="s">
        <v>73</v>
      </c>
      <c r="O19" s="14" t="s">
        <v>349</v>
      </c>
      <c r="P19" s="14" t="s">
        <v>73</v>
      </c>
      <c r="Q19" s="14" t="s">
        <v>94</v>
      </c>
      <c r="R19" s="14" t="s">
        <v>73</v>
      </c>
      <c r="S19" s="14" t="s">
        <v>94</v>
      </c>
      <c r="T19" s="14" t="s">
        <v>73</v>
      </c>
      <c r="U19" s="14" t="s">
        <v>44</v>
      </c>
      <c r="V19" s="14" t="s">
        <v>73</v>
      </c>
      <c r="W19" s="13"/>
      <c r="X19" s="14" t="s">
        <v>384</v>
      </c>
      <c r="Y19" s="14" t="s">
        <v>355</v>
      </c>
      <c r="Z19" s="14" t="s">
        <v>73</v>
      </c>
      <c r="AA19" s="14" t="s">
        <v>361</v>
      </c>
      <c r="AB19" s="14" t="s">
        <v>73</v>
      </c>
      <c r="AC19" s="14" t="s">
        <v>73</v>
      </c>
      <c r="AD19" s="14" t="s">
        <v>384</v>
      </c>
      <c r="AE19" s="13"/>
      <c r="AF19" s="14" t="s">
        <v>351</v>
      </c>
      <c r="AG19" s="14" t="s">
        <v>356</v>
      </c>
      <c r="AH19" s="14" t="s">
        <v>73</v>
      </c>
      <c r="AI19" s="14" t="s">
        <v>362</v>
      </c>
      <c r="AJ19" s="14" t="s">
        <v>73</v>
      </c>
      <c r="AK19" s="14" t="s">
        <v>365</v>
      </c>
      <c r="AL19" s="14" t="s">
        <v>369</v>
      </c>
      <c r="AM19" s="13"/>
      <c r="AN19" s="14" t="s">
        <v>352</v>
      </c>
      <c r="AO19" s="14" t="s">
        <v>357</v>
      </c>
      <c r="AP19" s="14" t="s">
        <v>73</v>
      </c>
      <c r="AQ19" s="14" t="s">
        <v>363</v>
      </c>
      <c r="AR19" s="14" t="s">
        <v>73</v>
      </c>
      <c r="AS19" s="14" t="s">
        <v>366</v>
      </c>
      <c r="AT19" s="14" t="s">
        <v>370</v>
      </c>
      <c r="AU19" s="13"/>
      <c r="AV19" s="14" t="s">
        <v>353</v>
      </c>
      <c r="AW19" s="14" t="s">
        <v>358</v>
      </c>
      <c r="AX19" s="14" t="s">
        <v>73</v>
      </c>
      <c r="AY19" s="14" t="s">
        <v>364</v>
      </c>
      <c r="AZ19" s="14" t="s">
        <v>73</v>
      </c>
      <c r="BA19" s="14" t="s">
        <v>367</v>
      </c>
      <c r="BB19" s="14" t="s">
        <v>371</v>
      </c>
      <c r="BC19" s="13"/>
      <c r="BD19" s="14" t="s">
        <v>354</v>
      </c>
      <c r="BE19" s="14" t="s">
        <v>359</v>
      </c>
      <c r="BF19" s="14" t="s">
        <v>73</v>
      </c>
      <c r="BG19" s="14" t="s">
        <v>360</v>
      </c>
      <c r="BH19" s="14" t="s">
        <v>73</v>
      </c>
      <c r="BI19" s="37" t="s">
        <v>368</v>
      </c>
      <c r="BJ19" s="14" t="s">
        <v>372</v>
      </c>
      <c r="BK19" s="40"/>
      <c r="BL19" s="38"/>
      <c r="BM19" s="38"/>
      <c r="BN19" s="38"/>
      <c r="BO19" s="38"/>
      <c r="BP19" s="38"/>
      <c r="BQ19" s="38"/>
      <c r="BR19" s="38"/>
      <c r="BS19" s="38"/>
    </row>
    <row r="20" spans="1:121" ht="70" customHeight="1" x14ac:dyDescent="0.35">
      <c r="A20" s="14">
        <v>15</v>
      </c>
      <c r="B20" s="11" t="s">
        <v>499</v>
      </c>
      <c r="C20" s="14" t="s">
        <v>44</v>
      </c>
      <c r="D20" s="15">
        <v>42817</v>
      </c>
      <c r="E20" s="14" t="s">
        <v>73</v>
      </c>
      <c r="F20" s="12"/>
      <c r="G20" s="14" t="s">
        <v>73</v>
      </c>
      <c r="H20" s="14" t="s">
        <v>374</v>
      </c>
      <c r="I20" s="14" t="s">
        <v>387</v>
      </c>
      <c r="J20" s="14" t="s">
        <v>73</v>
      </c>
      <c r="K20" s="14" t="s">
        <v>379</v>
      </c>
      <c r="L20" s="14" t="s">
        <v>373</v>
      </c>
      <c r="M20" s="12"/>
      <c r="N20" s="14" t="s">
        <v>73</v>
      </c>
      <c r="O20" s="14" t="s">
        <v>375</v>
      </c>
      <c r="P20" s="14" t="s">
        <v>73</v>
      </c>
      <c r="Q20" s="14" t="s">
        <v>94</v>
      </c>
      <c r="R20" s="14" t="s">
        <v>73</v>
      </c>
      <c r="S20" s="14" t="s">
        <v>94</v>
      </c>
      <c r="T20" s="14" t="s">
        <v>73</v>
      </c>
      <c r="U20" s="14" t="s">
        <v>44</v>
      </c>
      <c r="V20" s="14" t="s">
        <v>73</v>
      </c>
      <c r="W20" s="13"/>
      <c r="X20" s="14" t="s">
        <v>384</v>
      </c>
      <c r="Y20" s="14" t="s">
        <v>380</v>
      </c>
      <c r="Z20" s="14" t="s">
        <v>323</v>
      </c>
      <c r="AA20" s="14" t="s">
        <v>384</v>
      </c>
      <c r="AB20" s="14" t="s">
        <v>73</v>
      </c>
      <c r="AC20" s="14" t="s">
        <v>384</v>
      </c>
      <c r="AD20" s="14" t="s">
        <v>391</v>
      </c>
      <c r="AE20" s="13"/>
      <c r="AF20" s="14" t="s">
        <v>376</v>
      </c>
      <c r="AG20" s="14" t="s">
        <v>381</v>
      </c>
      <c r="AH20" s="14" t="s">
        <v>323</v>
      </c>
      <c r="AI20" s="14" t="s">
        <v>385</v>
      </c>
      <c r="AJ20" s="14" t="s">
        <v>73</v>
      </c>
      <c r="AK20" s="14" t="s">
        <v>388</v>
      </c>
      <c r="AL20" s="14" t="s">
        <v>391</v>
      </c>
      <c r="AM20" s="13"/>
      <c r="AN20" s="14" t="s">
        <v>73</v>
      </c>
      <c r="AO20" s="14" t="s">
        <v>73</v>
      </c>
      <c r="AP20" s="14" t="s">
        <v>73</v>
      </c>
      <c r="AQ20" s="14" t="s">
        <v>73</v>
      </c>
      <c r="AR20" s="14" t="s">
        <v>73</v>
      </c>
      <c r="AS20" s="14" t="s">
        <v>73</v>
      </c>
      <c r="AT20" s="14" t="s">
        <v>73</v>
      </c>
      <c r="AU20" s="13"/>
      <c r="AV20" s="14" t="s">
        <v>377</v>
      </c>
      <c r="AW20" s="14" t="s">
        <v>382</v>
      </c>
      <c r="AX20" s="14" t="s">
        <v>323</v>
      </c>
      <c r="AY20" s="14" t="s">
        <v>385</v>
      </c>
      <c r="AZ20" s="14" t="s">
        <v>73</v>
      </c>
      <c r="BA20" s="14" t="s">
        <v>389</v>
      </c>
      <c r="BB20" s="14" t="s">
        <v>189</v>
      </c>
      <c r="BC20" s="13"/>
      <c r="BD20" s="14" t="s">
        <v>378</v>
      </c>
      <c r="BE20" s="14" t="s">
        <v>383</v>
      </c>
      <c r="BF20" s="14" t="s">
        <v>323</v>
      </c>
      <c r="BG20" s="14" t="s">
        <v>386</v>
      </c>
      <c r="BH20" s="14" t="s">
        <v>73</v>
      </c>
      <c r="BI20" s="14" t="s">
        <v>390</v>
      </c>
      <c r="BJ20" s="14" t="s">
        <v>189</v>
      </c>
      <c r="BK20" s="40"/>
      <c r="BL20" s="38"/>
      <c r="BM20" s="38"/>
      <c r="BN20" s="38"/>
      <c r="BO20" s="38"/>
      <c r="BP20" s="38"/>
      <c r="BQ20" s="38"/>
      <c r="BR20" s="38"/>
      <c r="BS20" s="14"/>
    </row>
    <row r="21" spans="1:121" ht="70" customHeight="1" x14ac:dyDescent="0.35">
      <c r="A21" s="14">
        <v>16</v>
      </c>
      <c r="B21" s="11" t="s">
        <v>500</v>
      </c>
      <c r="C21" s="14" t="s">
        <v>44</v>
      </c>
      <c r="D21" s="15">
        <v>44014</v>
      </c>
      <c r="E21" s="14" t="s">
        <v>73</v>
      </c>
      <c r="F21" s="12"/>
      <c r="G21" s="14" t="s">
        <v>73</v>
      </c>
      <c r="H21" s="14" t="s">
        <v>392</v>
      </c>
      <c r="I21" s="14" t="s">
        <v>73</v>
      </c>
      <c r="J21" s="14" t="s">
        <v>403</v>
      </c>
      <c r="K21" s="14" t="s">
        <v>393</v>
      </c>
      <c r="L21" s="14" t="s">
        <v>73</v>
      </c>
      <c r="M21" s="12"/>
      <c r="N21" s="14" t="s">
        <v>73</v>
      </c>
      <c r="O21" s="14" t="s">
        <v>423</v>
      </c>
      <c r="P21" s="14" t="s">
        <v>73</v>
      </c>
      <c r="Q21" s="14" t="s">
        <v>94</v>
      </c>
      <c r="R21" s="14" t="s">
        <v>73</v>
      </c>
      <c r="S21" s="14" t="s">
        <v>44</v>
      </c>
      <c r="T21" s="14" t="s">
        <v>192</v>
      </c>
      <c r="U21" s="14" t="s">
        <v>44</v>
      </c>
      <c r="V21" s="14" t="s">
        <v>73</v>
      </c>
      <c r="W21" s="13"/>
      <c r="X21" s="14" t="s">
        <v>395</v>
      </c>
      <c r="Y21" s="14" t="s">
        <v>399</v>
      </c>
      <c r="Z21" s="14" t="s">
        <v>323</v>
      </c>
      <c r="AA21" s="14" t="s">
        <v>404</v>
      </c>
      <c r="AB21" s="14" t="s">
        <v>406</v>
      </c>
      <c r="AC21" s="14" t="s">
        <v>73</v>
      </c>
      <c r="AD21" s="14" t="s">
        <v>409</v>
      </c>
      <c r="AE21" s="13"/>
      <c r="AF21" s="14" t="s">
        <v>396</v>
      </c>
      <c r="AG21" s="14" t="s">
        <v>400</v>
      </c>
      <c r="AH21" s="14" t="s">
        <v>323</v>
      </c>
      <c r="AI21" s="14" t="s">
        <v>404</v>
      </c>
      <c r="AJ21" s="14" t="s">
        <v>407</v>
      </c>
      <c r="AK21" s="14" t="s">
        <v>73</v>
      </c>
      <c r="AL21" s="14" t="s">
        <v>409</v>
      </c>
      <c r="AM21" s="13"/>
      <c r="AN21" s="14" t="s">
        <v>397</v>
      </c>
      <c r="AO21" s="14" t="s">
        <v>183</v>
      </c>
      <c r="AP21" s="14" t="s">
        <v>323</v>
      </c>
      <c r="AQ21" s="14" t="s">
        <v>404</v>
      </c>
      <c r="AR21" s="14" t="s">
        <v>408</v>
      </c>
      <c r="AS21" s="14" t="s">
        <v>73</v>
      </c>
      <c r="AT21" s="14" t="s">
        <v>409</v>
      </c>
      <c r="AU21" s="13"/>
      <c r="AV21" s="14" t="s">
        <v>73</v>
      </c>
      <c r="AW21" s="14" t="s">
        <v>73</v>
      </c>
      <c r="AX21" s="14" t="s">
        <v>73</v>
      </c>
      <c r="AY21" s="14" t="s">
        <v>73</v>
      </c>
      <c r="AZ21" s="14" t="s">
        <v>73</v>
      </c>
      <c r="BA21" s="14" t="s">
        <v>73</v>
      </c>
      <c r="BB21" s="14" t="s">
        <v>73</v>
      </c>
      <c r="BC21" s="13"/>
      <c r="BD21" s="14" t="s">
        <v>398</v>
      </c>
      <c r="BE21" s="14" t="s">
        <v>401</v>
      </c>
      <c r="BF21" s="14" t="s">
        <v>402</v>
      </c>
      <c r="BG21" s="14" t="s">
        <v>405</v>
      </c>
      <c r="BH21" s="14" t="s">
        <v>73</v>
      </c>
      <c r="BI21" s="14" t="s">
        <v>73</v>
      </c>
      <c r="BJ21" s="14" t="s">
        <v>410</v>
      </c>
      <c r="BK21" s="40"/>
      <c r="BL21" s="38"/>
      <c r="BM21" s="38"/>
      <c r="BN21" s="38"/>
      <c r="BO21" s="38"/>
      <c r="BP21" s="38"/>
      <c r="BQ21" s="38"/>
      <c r="BR21" s="38"/>
      <c r="BS21" s="14"/>
    </row>
    <row r="22" spans="1:121" s="38" customFormat="1" ht="38.5" customHeight="1" x14ac:dyDescent="0.35">
      <c r="B22" s="57"/>
      <c r="BK22" s="5"/>
    </row>
    <row r="23" spans="1:121" ht="70" customHeight="1" x14ac:dyDescent="0.35">
      <c r="A23" s="50">
        <v>17</v>
      </c>
      <c r="B23" s="11" t="s">
        <v>533</v>
      </c>
      <c r="C23" s="14" t="s">
        <v>44</v>
      </c>
      <c r="D23" s="14" t="s">
        <v>73</v>
      </c>
      <c r="E23" s="14" t="s">
        <v>73</v>
      </c>
      <c r="F23" s="53"/>
      <c r="G23" s="14" t="s">
        <v>73</v>
      </c>
      <c r="H23" s="14" t="s">
        <v>538</v>
      </c>
      <c r="I23" s="14" t="s">
        <v>73</v>
      </c>
      <c r="J23" s="14" t="s">
        <v>73</v>
      </c>
      <c r="K23" s="14" t="s">
        <v>536</v>
      </c>
      <c r="L23" s="14" t="s">
        <v>537</v>
      </c>
      <c r="M23" s="53"/>
      <c r="N23" s="14" t="s">
        <v>73</v>
      </c>
      <c r="O23" t="s">
        <v>539</v>
      </c>
      <c r="P23" s="14" t="s">
        <v>73</v>
      </c>
      <c r="Q23" s="14" t="s">
        <v>73</v>
      </c>
      <c r="R23" s="14" t="s">
        <v>73</v>
      </c>
      <c r="S23" s="14" t="s">
        <v>44</v>
      </c>
      <c r="T23" s="14" t="s">
        <v>540</v>
      </c>
      <c r="U23" s="14" t="s">
        <v>44</v>
      </c>
      <c r="V23" s="14" t="s">
        <v>73</v>
      </c>
      <c r="W23" s="54"/>
      <c r="X23" s="14" t="s">
        <v>241</v>
      </c>
      <c r="Y23" s="14" t="s">
        <v>542</v>
      </c>
      <c r="Z23" s="14"/>
      <c r="AA23" s="14"/>
      <c r="AB23" s="14" t="s">
        <v>541</v>
      </c>
      <c r="AC23" s="14"/>
      <c r="AD23" s="14" t="s">
        <v>190</v>
      </c>
      <c r="AE23" s="13"/>
      <c r="AF23" s="14"/>
      <c r="AG23" s="14"/>
      <c r="AH23" s="14"/>
      <c r="AI23" s="14"/>
      <c r="AJ23" s="14"/>
      <c r="AK23" s="14"/>
      <c r="AL23" s="14"/>
      <c r="AM23" s="54"/>
      <c r="AN23" s="14"/>
      <c r="AO23" s="14"/>
      <c r="AP23" s="14"/>
      <c r="AQ23" s="14"/>
      <c r="AR23" s="14"/>
      <c r="AS23" s="14"/>
      <c r="AT23" s="14"/>
      <c r="AU23" s="54"/>
      <c r="AV23" s="14"/>
      <c r="AW23" s="14"/>
      <c r="AX23" s="14"/>
      <c r="AY23" s="14"/>
      <c r="AZ23" s="14"/>
      <c r="BA23" s="14"/>
      <c r="BB23" s="14"/>
      <c r="BC23" s="54"/>
      <c r="BD23" s="14"/>
      <c r="BE23" s="14"/>
      <c r="BF23" s="14"/>
      <c r="BG23" s="14"/>
      <c r="BH23" s="14"/>
      <c r="BI23" s="14"/>
      <c r="BJ23" s="14"/>
      <c r="BK23" s="40"/>
      <c r="BL23" s="55"/>
      <c r="BM23" s="55"/>
      <c r="BN23" s="55"/>
      <c r="BO23" s="55"/>
      <c r="BP23" s="55"/>
      <c r="BQ23" s="55"/>
      <c r="BR23" s="55"/>
      <c r="BS23" s="14"/>
    </row>
    <row r="24" spans="1:121" ht="70" customHeight="1" x14ac:dyDescent="0.35">
      <c r="A24" s="50">
        <v>18</v>
      </c>
      <c r="B24" s="11" t="s">
        <v>534</v>
      </c>
      <c r="C24" s="14" t="s">
        <v>44</v>
      </c>
      <c r="D24" s="14" t="s">
        <v>73</v>
      </c>
      <c r="E24" s="14" t="s">
        <v>73</v>
      </c>
      <c r="F24" s="53"/>
      <c r="G24" s="14" t="s">
        <v>73</v>
      </c>
      <c r="H24" s="14"/>
      <c r="I24" s="14"/>
      <c r="J24" s="14"/>
      <c r="K24" s="14"/>
      <c r="L24" s="14"/>
      <c r="M24" s="53"/>
      <c r="N24" s="14"/>
      <c r="O24" s="14"/>
      <c r="P24" s="14"/>
      <c r="Q24" s="14"/>
      <c r="R24" s="14"/>
      <c r="S24" s="14"/>
      <c r="T24" s="14"/>
      <c r="U24" s="14"/>
      <c r="V24" s="14"/>
      <c r="W24" s="54"/>
      <c r="X24" s="14"/>
      <c r="Y24" s="14"/>
      <c r="Z24" s="14"/>
      <c r="AA24" s="14"/>
      <c r="AB24" s="14"/>
      <c r="AC24" s="14"/>
      <c r="AD24" s="14"/>
      <c r="AE24" s="13"/>
      <c r="AF24" s="14"/>
      <c r="AG24" s="14"/>
      <c r="AH24" s="14"/>
      <c r="AI24" s="14"/>
      <c r="AJ24" s="14"/>
      <c r="AK24" s="14"/>
      <c r="AL24" s="14"/>
      <c r="AM24" s="54"/>
      <c r="AN24" s="14"/>
      <c r="AO24" s="14"/>
      <c r="AP24" s="14"/>
      <c r="AQ24" s="14"/>
      <c r="AR24" s="14"/>
      <c r="AS24" s="14"/>
      <c r="AT24" s="14"/>
      <c r="AU24" s="54"/>
      <c r="AV24" s="14"/>
      <c r="AW24" s="14"/>
      <c r="AX24" s="14"/>
      <c r="AY24" s="14"/>
      <c r="AZ24" s="14"/>
      <c r="BA24" s="14"/>
      <c r="BB24" s="14"/>
      <c r="BC24" s="54"/>
      <c r="BD24" s="14"/>
      <c r="BE24" s="14"/>
      <c r="BF24" s="14"/>
      <c r="BG24" s="14"/>
      <c r="BH24" s="14"/>
      <c r="BI24" s="14"/>
      <c r="BJ24" s="14"/>
      <c r="BK24" s="40"/>
      <c r="BL24" s="55"/>
      <c r="BM24" s="55"/>
      <c r="BN24" s="55"/>
      <c r="BO24" s="55"/>
      <c r="BP24" s="55"/>
      <c r="BQ24" s="55"/>
      <c r="BR24" s="55"/>
      <c r="BS24" s="14"/>
    </row>
    <row r="25" spans="1:121" ht="70" customHeight="1" x14ac:dyDescent="0.35">
      <c r="A25" s="50">
        <v>19</v>
      </c>
      <c r="B25" s="11" t="s">
        <v>535</v>
      </c>
      <c r="C25" s="14" t="s">
        <v>44</v>
      </c>
      <c r="D25" s="14" t="s">
        <v>73</v>
      </c>
      <c r="E25" s="14" t="s">
        <v>73</v>
      </c>
      <c r="F25" s="26"/>
      <c r="G25" s="14" t="s">
        <v>73</v>
      </c>
      <c r="H25" s="14"/>
      <c r="I25" s="14"/>
      <c r="J25" s="14"/>
      <c r="K25" s="14"/>
      <c r="L25" s="14"/>
      <c r="M25" s="26"/>
      <c r="N25" s="14"/>
      <c r="O25" s="14"/>
      <c r="P25" s="14"/>
      <c r="Q25" s="14"/>
      <c r="R25" s="14"/>
      <c r="S25" s="14"/>
      <c r="T25" s="14"/>
      <c r="U25" s="14"/>
      <c r="V25" s="14"/>
      <c r="W25" s="56"/>
      <c r="X25" s="14"/>
      <c r="Y25" s="14"/>
      <c r="Z25" s="14"/>
      <c r="AA25" s="14"/>
      <c r="AB25" s="14"/>
      <c r="AC25" s="14"/>
      <c r="AD25" s="14"/>
      <c r="AE25" s="13"/>
      <c r="AF25" s="14"/>
      <c r="AG25" s="14"/>
      <c r="AH25" s="14"/>
      <c r="AI25" s="14"/>
      <c r="AJ25" s="14"/>
      <c r="AK25" s="14"/>
      <c r="AL25" s="14"/>
      <c r="AM25" s="54"/>
      <c r="AN25" s="14"/>
      <c r="AO25" s="14"/>
      <c r="AP25" s="14"/>
      <c r="AQ25" s="14"/>
      <c r="AR25" s="14"/>
      <c r="AS25" s="14"/>
      <c r="AT25" s="14"/>
      <c r="AU25" s="54"/>
      <c r="AV25" s="14"/>
      <c r="AW25" s="14"/>
      <c r="AX25" s="14"/>
      <c r="AY25" s="14"/>
      <c r="AZ25" s="14"/>
      <c r="BA25" s="14"/>
      <c r="BB25" s="14"/>
      <c r="BC25" s="54"/>
      <c r="BD25" s="14"/>
      <c r="BE25" s="14"/>
      <c r="BF25" s="14"/>
      <c r="BG25" s="14"/>
      <c r="BH25" s="14"/>
      <c r="BI25" s="14"/>
      <c r="BJ25" s="14"/>
      <c r="BK25" s="40"/>
      <c r="BL25" s="56"/>
      <c r="BM25" s="56"/>
      <c r="BN25" s="56"/>
      <c r="BO25" s="56"/>
      <c r="BP25" s="56"/>
      <c r="BQ25" s="56"/>
      <c r="BR25" s="56"/>
      <c r="BS25" s="14"/>
    </row>
    <row r="26" spans="1:121" ht="70" customHeight="1" x14ac:dyDescent="0.35">
      <c r="A26" s="50"/>
      <c r="B26" s="11"/>
      <c r="C26" s="14"/>
      <c r="D26" s="14"/>
      <c r="E26" s="14"/>
      <c r="F26" s="26"/>
      <c r="G26" s="14"/>
      <c r="H26" s="14"/>
      <c r="I26" s="14"/>
      <c r="J26" s="14"/>
      <c r="K26" s="14"/>
      <c r="L26" s="14"/>
      <c r="M26" s="26"/>
      <c r="N26" s="14"/>
      <c r="O26" s="14"/>
      <c r="P26" s="14"/>
      <c r="Q26" s="14"/>
      <c r="R26" s="14"/>
      <c r="S26" s="14"/>
      <c r="T26" s="14"/>
      <c r="U26" s="14"/>
      <c r="V26" s="14"/>
      <c r="W26" s="56"/>
      <c r="X26" s="14"/>
      <c r="Y26" s="14"/>
      <c r="Z26" s="14"/>
      <c r="AA26" s="14"/>
      <c r="AB26" s="14"/>
      <c r="AC26" s="14"/>
      <c r="AD26" s="14"/>
      <c r="AE26" s="13"/>
      <c r="AF26" s="14"/>
      <c r="AG26" s="14"/>
      <c r="AH26" s="14"/>
      <c r="AI26" s="14"/>
      <c r="AJ26" s="14"/>
      <c r="AK26" s="14"/>
      <c r="AL26" s="14"/>
      <c r="AM26" s="54"/>
      <c r="AN26" s="14"/>
      <c r="AO26" s="14"/>
      <c r="AP26" s="14"/>
      <c r="AQ26" s="14"/>
      <c r="AR26" s="14"/>
      <c r="AS26" s="14"/>
      <c r="AT26" s="14"/>
      <c r="AU26" s="54"/>
      <c r="AV26" s="14"/>
      <c r="AW26" s="14"/>
      <c r="AX26" s="14"/>
      <c r="AY26" s="14"/>
      <c r="AZ26" s="14"/>
      <c r="BA26" s="14"/>
      <c r="BB26" s="14"/>
      <c r="BC26" s="54"/>
      <c r="BD26" s="14"/>
      <c r="BE26" s="14"/>
      <c r="BF26" s="14"/>
      <c r="BG26" s="14"/>
      <c r="BH26" s="14"/>
      <c r="BI26" s="14"/>
      <c r="BJ26" s="14"/>
      <c r="BK26" s="40"/>
      <c r="BL26" s="55"/>
      <c r="BM26" s="55"/>
      <c r="BN26" s="55"/>
      <c r="BO26" s="55"/>
      <c r="BP26" s="55"/>
      <c r="BQ26" s="55"/>
      <c r="BR26" s="55"/>
      <c r="BS26" s="14"/>
    </row>
    <row r="27" spans="1:121" ht="20" customHeight="1" x14ac:dyDescent="0.35">
      <c r="A27" s="50"/>
      <c r="B27" s="11"/>
      <c r="C27" s="51"/>
      <c r="D27" s="52"/>
      <c r="E27" s="51"/>
      <c r="F27" s="53"/>
      <c r="G27" s="51"/>
      <c r="H27" s="51"/>
      <c r="I27" s="51"/>
      <c r="J27" s="51"/>
      <c r="K27" s="51"/>
      <c r="L27" s="51"/>
      <c r="M27" s="53"/>
      <c r="N27" s="51"/>
      <c r="O27" s="51"/>
      <c r="P27" s="51"/>
      <c r="Q27" s="51"/>
      <c r="R27" s="51"/>
      <c r="S27" s="51"/>
      <c r="T27" s="51"/>
      <c r="U27" s="51"/>
      <c r="V27" s="53"/>
      <c r="W27" s="54"/>
      <c r="X27" s="51"/>
      <c r="Y27" s="51"/>
      <c r="Z27" s="51"/>
      <c r="AA27" s="51"/>
      <c r="AB27" s="53"/>
      <c r="AC27" s="51"/>
      <c r="AD27" s="50"/>
      <c r="AE27" s="13"/>
      <c r="AF27" s="51"/>
      <c r="AG27" s="51"/>
      <c r="AH27" s="51"/>
      <c r="AI27" s="51"/>
      <c r="AJ27" s="53"/>
      <c r="AK27" s="51"/>
      <c r="AL27" s="50"/>
      <c r="AM27" s="54"/>
      <c r="AN27" s="51"/>
      <c r="AO27" s="51"/>
      <c r="AP27" s="51"/>
      <c r="AQ27" s="51"/>
      <c r="AR27" s="51"/>
      <c r="AS27" s="51"/>
      <c r="AT27" s="50"/>
      <c r="AU27" s="54"/>
      <c r="AV27" s="51"/>
      <c r="AW27" s="51"/>
      <c r="AX27" s="51"/>
      <c r="AY27" s="51"/>
      <c r="AZ27" s="51"/>
      <c r="BA27" s="51"/>
      <c r="BB27" s="50"/>
      <c r="BC27" s="54"/>
      <c r="BD27" s="51"/>
      <c r="BE27" s="51"/>
      <c r="BF27" s="51"/>
      <c r="BG27" s="51"/>
      <c r="BH27" s="51"/>
      <c r="BI27" s="51"/>
      <c r="BJ27" s="14"/>
      <c r="BK27" s="40"/>
      <c r="BL27" s="55"/>
      <c r="BM27" s="55"/>
      <c r="BN27" s="55"/>
      <c r="BO27" s="55"/>
      <c r="BP27" s="55"/>
      <c r="BQ27" s="55"/>
      <c r="BR27" s="55"/>
      <c r="DQ27" s="35"/>
    </row>
    <row r="28" spans="1:121" ht="20" customHeight="1" x14ac:dyDescent="0.35">
      <c r="A28" s="50"/>
      <c r="B28" s="11"/>
      <c r="C28" s="51"/>
      <c r="D28" s="52"/>
      <c r="E28" s="51"/>
      <c r="F28" s="53"/>
      <c r="G28" s="51"/>
      <c r="H28" s="51"/>
      <c r="I28" s="51"/>
      <c r="J28" s="51"/>
      <c r="K28" s="51"/>
      <c r="L28" s="51"/>
      <c r="M28" s="53"/>
      <c r="N28" s="51"/>
      <c r="O28" s="51"/>
      <c r="P28" s="51"/>
      <c r="Q28" s="51"/>
      <c r="R28" s="51"/>
      <c r="S28" s="51"/>
      <c r="T28" s="51"/>
      <c r="U28" s="51"/>
      <c r="V28" s="53"/>
      <c r="W28" s="54"/>
      <c r="X28" s="51"/>
      <c r="Y28" s="51"/>
      <c r="Z28" s="51"/>
      <c r="AA28" s="51"/>
      <c r="AB28" s="53"/>
      <c r="AC28" s="51"/>
      <c r="AD28" s="50"/>
      <c r="AE28" s="13"/>
      <c r="AF28" s="51"/>
      <c r="AG28" s="51"/>
      <c r="AH28" s="51"/>
      <c r="AI28" s="51"/>
      <c r="AJ28" s="53"/>
      <c r="AK28" s="51"/>
      <c r="AL28" s="50"/>
      <c r="AM28" s="54"/>
      <c r="AN28" s="51"/>
      <c r="AO28" s="51"/>
      <c r="AP28" s="51"/>
      <c r="AQ28" s="51"/>
      <c r="AR28" s="51"/>
      <c r="AS28" s="51"/>
      <c r="AT28" s="50"/>
      <c r="AU28" s="54"/>
      <c r="AV28" s="51"/>
      <c r="AW28" s="51"/>
      <c r="AX28" s="51"/>
      <c r="AY28" s="51"/>
      <c r="AZ28" s="51"/>
      <c r="BA28" s="51"/>
      <c r="BB28" s="50"/>
      <c r="BC28" s="54"/>
      <c r="BD28" s="51"/>
      <c r="BE28" s="51"/>
      <c r="BF28" s="51"/>
      <c r="BG28" s="51"/>
      <c r="BH28" s="51"/>
      <c r="BI28" s="51"/>
      <c r="BJ28" s="14"/>
      <c r="BK28" s="40"/>
      <c r="BL28" s="55"/>
      <c r="BM28" s="55"/>
      <c r="BN28" s="55"/>
      <c r="BO28" s="55"/>
      <c r="BP28" s="55"/>
      <c r="BQ28" s="55"/>
      <c r="BR28" s="55"/>
    </row>
    <row r="29" spans="1:121" ht="20" customHeight="1" x14ac:dyDescent="0.35">
      <c r="B29" s="10" t="s">
        <v>12</v>
      </c>
      <c r="C29" t="s">
        <v>13</v>
      </c>
      <c r="D29" t="s">
        <v>14</v>
      </c>
      <c r="E29" t="s">
        <v>15</v>
      </c>
      <c r="G29" t="s">
        <v>16</v>
      </c>
      <c r="H29" t="s">
        <v>17</v>
      </c>
      <c r="I29" t="s">
        <v>18</v>
      </c>
      <c r="J29" t="s">
        <v>19</v>
      </c>
      <c r="K29" t="s">
        <v>412</v>
      </c>
      <c r="L29" t="s">
        <v>414</v>
      </c>
      <c r="N29" t="s">
        <v>38</v>
      </c>
      <c r="O29" t="s">
        <v>39</v>
      </c>
      <c r="P29" t="s">
        <v>40</v>
      </c>
      <c r="Q29" t="s">
        <v>52</v>
      </c>
      <c r="R29" t="s">
        <v>58</v>
      </c>
      <c r="S29" t="s">
        <v>413</v>
      </c>
      <c r="T29" t="s">
        <v>43</v>
      </c>
      <c r="U29" t="s">
        <v>37</v>
      </c>
      <c r="V29" t="s">
        <v>57</v>
      </c>
      <c r="X29" t="s">
        <v>20</v>
      </c>
      <c r="Y29" t="s">
        <v>200</v>
      </c>
      <c r="Z29" t="s">
        <v>415</v>
      </c>
      <c r="AA29" t="s">
        <v>201</v>
      </c>
      <c r="AB29" t="s">
        <v>80</v>
      </c>
      <c r="AC29" t="s">
        <v>202</v>
      </c>
      <c r="AD29" t="s">
        <v>178</v>
      </c>
      <c r="AF29" t="s">
        <v>20</v>
      </c>
      <c r="AG29" t="s">
        <v>200</v>
      </c>
      <c r="AH29" t="s">
        <v>415</v>
      </c>
      <c r="AI29" t="s">
        <v>201</v>
      </c>
      <c r="AJ29" t="s">
        <v>80</v>
      </c>
      <c r="AK29" t="s">
        <v>202</v>
      </c>
      <c r="AL29" t="s">
        <v>178</v>
      </c>
      <c r="AN29" t="s">
        <v>20</v>
      </c>
      <c r="AO29" t="s">
        <v>200</v>
      </c>
      <c r="AP29" t="s">
        <v>415</v>
      </c>
      <c r="AQ29" t="s">
        <v>201</v>
      </c>
      <c r="AR29" t="s">
        <v>80</v>
      </c>
      <c r="AS29" t="s">
        <v>202</v>
      </c>
      <c r="AT29" t="s">
        <v>178</v>
      </c>
      <c r="AV29" t="s">
        <v>20</v>
      </c>
      <c r="AW29" t="s">
        <v>200</v>
      </c>
      <c r="AX29" t="s">
        <v>415</v>
      </c>
      <c r="AY29" t="s">
        <v>201</v>
      </c>
      <c r="AZ29" t="s">
        <v>80</v>
      </c>
      <c r="BA29" t="s">
        <v>202</v>
      </c>
      <c r="BB29" t="s">
        <v>178</v>
      </c>
      <c r="BD29" t="s">
        <v>20</v>
      </c>
      <c r="BE29" t="s">
        <v>200</v>
      </c>
      <c r="BF29" t="s">
        <v>415</v>
      </c>
      <c r="BG29" t="s">
        <v>201</v>
      </c>
      <c r="BH29" t="s">
        <v>80</v>
      </c>
      <c r="BI29" t="s">
        <v>202</v>
      </c>
      <c r="BK29" s="5" t="s">
        <v>178</v>
      </c>
    </row>
    <row r="31" spans="1:121" x14ac:dyDescent="0.35">
      <c r="X31" s="9" t="s">
        <v>79</v>
      </c>
      <c r="Y31" s="9" t="s">
        <v>78</v>
      </c>
      <c r="Z31" s="9" t="s">
        <v>77</v>
      </c>
      <c r="AA31" s="9" t="s">
        <v>76</v>
      </c>
      <c r="AB31" s="9" t="s">
        <v>416</v>
      </c>
      <c r="AC31" s="9" t="s">
        <v>51</v>
      </c>
      <c r="AD31" s="9" t="s">
        <v>179</v>
      </c>
    </row>
    <row r="32" spans="1:121" x14ac:dyDescent="0.35">
      <c r="X32" t="s">
        <v>394</v>
      </c>
    </row>
    <row r="34" spans="45:60" x14ac:dyDescent="0.35">
      <c r="AS34" t="s">
        <v>427</v>
      </c>
      <c r="AT34" t="s">
        <v>424</v>
      </c>
      <c r="AU34" t="s">
        <v>425</v>
      </c>
      <c r="AV34" t="s">
        <v>426</v>
      </c>
    </row>
    <row r="45" spans="45:60" x14ac:dyDescent="0.35">
      <c r="BH45" s="61"/>
    </row>
    <row r="56" spans="30:30" x14ac:dyDescent="0.35">
      <c r="AD56" s="62"/>
    </row>
  </sheetData>
  <mergeCells count="7">
    <mergeCell ref="BL3:BR3"/>
    <mergeCell ref="C1:Q1"/>
    <mergeCell ref="X3:AD3"/>
    <mergeCell ref="AF3:AL3"/>
    <mergeCell ref="AN3:AT3"/>
    <mergeCell ref="AV3:BB3"/>
    <mergeCell ref="BD3:BJ3"/>
  </mergeCells>
  <phoneticPr fontId="9" type="noConversion"/>
  <pageMargins left="0.25" right="0.25" top="0.75" bottom="0.75" header="0.3" footer="0.3"/>
  <pageSetup paperSize="9" orientation="portrait" horizontalDpi="4294967295" verticalDpi="4294967295"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257F-D97E-4EF1-B616-50565D2EC445}">
  <dimension ref="A1:AD26"/>
  <sheetViews>
    <sheetView showGridLines="0" tabSelected="1" zoomScale="25" zoomScaleNormal="25" workbookViewId="0">
      <pane xSplit="2" ySplit="4" topLeftCell="C16" activePane="bottomRight" state="frozen"/>
      <selection pane="topRight" activeCell="C1" sqref="C1"/>
      <selection pane="bottomLeft" activeCell="A3" sqref="A3"/>
      <selection pane="bottomRight" activeCell="X54" sqref="X54"/>
    </sheetView>
  </sheetViews>
  <sheetFormatPr baseColWidth="10" defaultColWidth="30.6328125" defaultRowHeight="14.5" x14ac:dyDescent="0.35"/>
  <cols>
    <col min="1" max="1" width="3.453125" customWidth="1"/>
    <col min="2" max="2" width="11.6328125" customWidth="1"/>
    <col min="3" max="4" width="30.6328125" customWidth="1"/>
    <col min="6" max="6" width="10.6328125" style="5" customWidth="1"/>
    <col min="7" max="9" width="30.6328125" customWidth="1"/>
    <col min="10" max="10" width="10.6328125" style="5" customWidth="1"/>
    <col min="11" max="13" width="30.6328125" customWidth="1"/>
    <col min="14" max="14" width="10.6328125" style="5" customWidth="1"/>
    <col min="15" max="17" width="30.6328125" customWidth="1"/>
    <col min="18" max="18" width="10.6328125" style="5" customWidth="1"/>
    <col min="19" max="21" width="30.6328125" customWidth="1"/>
    <col min="22" max="22" width="10.6328125" style="5" customWidth="1"/>
    <col min="23" max="25" width="30.6328125" customWidth="1"/>
    <col min="26" max="26" width="10.6328125" style="5" customWidth="1"/>
    <col min="27" max="29" width="30.6328125" customWidth="1"/>
  </cols>
  <sheetData>
    <row r="1" spans="1:29" ht="36" customHeight="1" thickBot="1" x14ac:dyDescent="0.4">
      <c r="A1" s="107" t="s">
        <v>568</v>
      </c>
      <c r="B1" s="108"/>
      <c r="C1" s="108"/>
      <c r="D1" s="108"/>
      <c r="E1" s="108"/>
      <c r="F1" s="108"/>
      <c r="G1" s="108"/>
      <c r="H1" s="108"/>
      <c r="I1" s="108"/>
      <c r="J1" s="108"/>
      <c r="K1" s="108"/>
      <c r="L1" s="108"/>
      <c r="M1" s="108"/>
      <c r="N1" s="108"/>
      <c r="O1" s="109"/>
    </row>
    <row r="2" spans="1:29" ht="21" customHeight="1" x14ac:dyDescent="0.35">
      <c r="A2" s="49"/>
      <c r="B2" s="4"/>
      <c r="C2" s="4"/>
      <c r="D2" s="4"/>
      <c r="E2" s="4"/>
      <c r="F2" s="4"/>
      <c r="G2" s="4"/>
      <c r="H2" s="4"/>
      <c r="I2" s="4"/>
      <c r="J2" s="4"/>
      <c r="K2" s="4"/>
      <c r="L2" s="4"/>
      <c r="M2" s="4"/>
      <c r="N2" s="4"/>
      <c r="O2" s="4"/>
    </row>
    <row r="3" spans="1:29" s="46" customFormat="1" ht="21" x14ac:dyDescent="0.5">
      <c r="C3" s="47" t="s">
        <v>566</v>
      </c>
      <c r="D3" s="47"/>
      <c r="F3" s="48"/>
      <c r="G3" s="111" t="s">
        <v>551</v>
      </c>
      <c r="H3" s="111"/>
      <c r="I3" s="111"/>
      <c r="J3" s="48"/>
      <c r="K3" s="111" t="s">
        <v>552</v>
      </c>
      <c r="L3" s="111"/>
      <c r="M3" s="111"/>
      <c r="N3" s="48"/>
      <c r="O3" s="111" t="s">
        <v>453</v>
      </c>
      <c r="P3" s="111"/>
      <c r="Q3" s="111"/>
      <c r="R3" s="48"/>
      <c r="S3" s="111" t="s">
        <v>454</v>
      </c>
      <c r="T3" s="111"/>
      <c r="U3" s="111"/>
      <c r="V3" s="48"/>
      <c r="W3" s="111" t="s">
        <v>556</v>
      </c>
      <c r="X3" s="111"/>
      <c r="Y3" s="111"/>
      <c r="Z3" s="48"/>
      <c r="AA3" s="111" t="s">
        <v>455</v>
      </c>
      <c r="AB3" s="111"/>
      <c r="AC3" s="111"/>
    </row>
    <row r="4" spans="1:29" x14ac:dyDescent="0.35">
      <c r="A4" s="39" t="s">
        <v>350</v>
      </c>
      <c r="B4" s="39" t="s">
        <v>31</v>
      </c>
      <c r="C4" s="63" t="s">
        <v>428</v>
      </c>
      <c r="D4" s="64" t="s">
        <v>429</v>
      </c>
      <c r="E4" s="65" t="s">
        <v>430</v>
      </c>
      <c r="F4" s="40" t="s">
        <v>293</v>
      </c>
      <c r="G4" s="39" t="s">
        <v>431</v>
      </c>
      <c r="H4" s="39" t="s">
        <v>432</v>
      </c>
      <c r="I4" s="39" t="s">
        <v>433</v>
      </c>
      <c r="J4" s="40" t="s">
        <v>296</v>
      </c>
      <c r="K4" s="39" t="s">
        <v>434</v>
      </c>
      <c r="L4" s="39" t="s">
        <v>435</v>
      </c>
      <c r="M4" s="39" t="s">
        <v>436</v>
      </c>
      <c r="N4" s="40" t="s">
        <v>448</v>
      </c>
      <c r="O4" s="39" t="s">
        <v>437</v>
      </c>
      <c r="P4" s="39" t="s">
        <v>438</v>
      </c>
      <c r="Q4" s="39" t="s">
        <v>439</v>
      </c>
      <c r="R4" s="40" t="s">
        <v>446</v>
      </c>
      <c r="S4" s="39" t="s">
        <v>440</v>
      </c>
      <c r="T4" s="39" t="s">
        <v>441</v>
      </c>
      <c r="U4" s="39" t="s">
        <v>442</v>
      </c>
      <c r="V4" s="40" t="s">
        <v>447</v>
      </c>
      <c r="W4" s="39" t="s">
        <v>443</v>
      </c>
      <c r="X4" s="39" t="s">
        <v>444</v>
      </c>
      <c r="Y4" s="39" t="s">
        <v>445</v>
      </c>
      <c r="Z4" s="40" t="s">
        <v>459</v>
      </c>
      <c r="AA4" s="39" t="s">
        <v>456</v>
      </c>
      <c r="AB4" s="39" t="s">
        <v>457</v>
      </c>
      <c r="AC4" s="39" t="s">
        <v>458</v>
      </c>
    </row>
    <row r="5" spans="1:29" ht="70" customHeight="1" x14ac:dyDescent="0.35">
      <c r="A5" s="39">
        <v>1</v>
      </c>
      <c r="B5" s="39" t="s">
        <v>162</v>
      </c>
      <c r="C5" s="68" t="s">
        <v>46</v>
      </c>
      <c r="D5" s="66" t="s">
        <v>73</v>
      </c>
      <c r="E5" s="69" t="s">
        <v>83</v>
      </c>
      <c r="F5" s="40"/>
      <c r="G5" s="68" t="s">
        <v>61</v>
      </c>
      <c r="H5" s="66" t="s">
        <v>73</v>
      </c>
      <c r="I5" s="69" t="s">
        <v>73</v>
      </c>
      <c r="J5" s="40"/>
      <c r="K5" s="68" t="s">
        <v>62</v>
      </c>
      <c r="L5" s="66" t="s">
        <v>73</v>
      </c>
      <c r="M5" s="69" t="s">
        <v>84</v>
      </c>
      <c r="N5" s="40"/>
      <c r="O5" s="68" t="s">
        <v>63</v>
      </c>
      <c r="P5" s="66" t="s">
        <v>73</v>
      </c>
      <c r="Q5" s="69" t="s">
        <v>84</v>
      </c>
      <c r="R5" s="40"/>
      <c r="S5" s="68" t="s">
        <v>64</v>
      </c>
      <c r="T5" s="66" t="s">
        <v>73</v>
      </c>
      <c r="U5" s="69" t="s">
        <v>73</v>
      </c>
      <c r="V5" s="40"/>
      <c r="W5" s="68" t="s">
        <v>69</v>
      </c>
      <c r="X5" s="66" t="s">
        <v>73</v>
      </c>
      <c r="Y5" s="69" t="s">
        <v>85</v>
      </c>
      <c r="Z5" s="40"/>
      <c r="AA5" s="40"/>
      <c r="AB5" s="40"/>
      <c r="AC5" s="40"/>
    </row>
    <row r="6" spans="1:29" ht="70" customHeight="1" x14ac:dyDescent="0.35">
      <c r="A6" s="39">
        <v>2</v>
      </c>
      <c r="B6" s="39" t="s">
        <v>194</v>
      </c>
      <c r="C6" s="68" t="s">
        <v>234</v>
      </c>
      <c r="D6" s="66" t="s">
        <v>450</v>
      </c>
      <c r="E6" s="69" t="s">
        <v>451</v>
      </c>
      <c r="F6" s="40"/>
      <c r="G6" s="68" t="s">
        <v>418</v>
      </c>
      <c r="H6" s="66" t="s">
        <v>463</v>
      </c>
      <c r="I6" s="69" t="s">
        <v>419</v>
      </c>
      <c r="J6" s="40"/>
      <c r="K6" s="68">
        <v>0.6</v>
      </c>
      <c r="L6" s="66" t="s">
        <v>462</v>
      </c>
      <c r="M6" s="69" t="s">
        <v>477</v>
      </c>
      <c r="N6" s="40"/>
      <c r="O6" s="68" t="s">
        <v>398</v>
      </c>
      <c r="P6" s="66" t="s">
        <v>460</v>
      </c>
      <c r="Q6" s="69" t="s">
        <v>480</v>
      </c>
      <c r="R6" s="40"/>
      <c r="S6" s="68" t="s">
        <v>486</v>
      </c>
      <c r="T6" s="66" t="s">
        <v>461</v>
      </c>
      <c r="U6" s="69" t="s">
        <v>481</v>
      </c>
      <c r="V6" s="40"/>
      <c r="W6" s="68">
        <v>0.6</v>
      </c>
      <c r="X6" s="66" t="s">
        <v>460</v>
      </c>
      <c r="Y6" s="69" t="s">
        <v>481</v>
      </c>
      <c r="Z6" s="40"/>
      <c r="AA6" s="75" t="s">
        <v>464</v>
      </c>
      <c r="AB6" s="76" t="s">
        <v>460</v>
      </c>
      <c r="AC6" s="77" t="s">
        <v>465</v>
      </c>
    </row>
    <row r="7" spans="1:29" ht="70" customHeight="1" x14ac:dyDescent="0.35">
      <c r="A7" s="39">
        <v>3</v>
      </c>
      <c r="B7" s="39" t="s">
        <v>163</v>
      </c>
      <c r="C7" s="68" t="s">
        <v>89</v>
      </c>
      <c r="D7" s="66" t="s">
        <v>73</v>
      </c>
      <c r="E7" s="69" t="s">
        <v>90</v>
      </c>
      <c r="F7" s="40"/>
      <c r="G7" s="68" t="s">
        <v>61</v>
      </c>
      <c r="H7" s="66" t="s">
        <v>73</v>
      </c>
      <c r="I7" s="69" t="s">
        <v>112</v>
      </c>
      <c r="J7" s="40"/>
      <c r="K7" s="68" t="s">
        <v>97</v>
      </c>
      <c r="L7" s="66" t="s">
        <v>73</v>
      </c>
      <c r="M7" s="69" t="s">
        <v>113</v>
      </c>
      <c r="N7" s="40"/>
      <c r="O7" s="68" t="s">
        <v>98</v>
      </c>
      <c r="P7" s="66" t="s">
        <v>73</v>
      </c>
      <c r="Q7" s="69" t="s">
        <v>114</v>
      </c>
      <c r="R7" s="40"/>
      <c r="S7" s="68" t="s">
        <v>99</v>
      </c>
      <c r="T7" s="66" t="s">
        <v>73</v>
      </c>
      <c r="U7" s="69" t="s">
        <v>115</v>
      </c>
      <c r="V7" s="40"/>
      <c r="W7" s="68" t="s">
        <v>100</v>
      </c>
      <c r="X7" s="66" t="s">
        <v>73</v>
      </c>
      <c r="Y7" s="69" t="s">
        <v>116</v>
      </c>
      <c r="Z7" s="40"/>
      <c r="AA7" s="40"/>
      <c r="AB7" s="40"/>
      <c r="AC7" s="40"/>
    </row>
    <row r="8" spans="1:29" ht="70" customHeight="1" x14ac:dyDescent="0.35">
      <c r="A8" s="39">
        <v>4</v>
      </c>
      <c r="B8" s="39" t="s">
        <v>164</v>
      </c>
      <c r="C8" s="68" t="s">
        <v>118</v>
      </c>
      <c r="D8" s="66" t="s">
        <v>73</v>
      </c>
      <c r="E8" s="69" t="s">
        <v>120</v>
      </c>
      <c r="F8" s="40"/>
      <c r="G8" s="68" t="s">
        <v>61</v>
      </c>
      <c r="H8" s="66" t="s">
        <v>73</v>
      </c>
      <c r="I8" s="69" t="s">
        <v>138</v>
      </c>
      <c r="J8" s="40"/>
      <c r="K8" s="68" t="s">
        <v>126</v>
      </c>
      <c r="L8" s="66" t="s">
        <v>73</v>
      </c>
      <c r="M8" s="69" t="s">
        <v>138</v>
      </c>
      <c r="N8" s="40"/>
      <c r="O8" s="68" t="s">
        <v>127</v>
      </c>
      <c r="P8" s="66" t="s">
        <v>73</v>
      </c>
      <c r="Q8" s="69" t="s">
        <v>138</v>
      </c>
      <c r="R8" s="40"/>
      <c r="S8" s="68" t="s">
        <v>128</v>
      </c>
      <c r="T8" s="66" t="s">
        <v>73</v>
      </c>
      <c r="U8" s="69" t="s">
        <v>138</v>
      </c>
      <c r="V8" s="40"/>
      <c r="W8" s="68" t="s">
        <v>129</v>
      </c>
      <c r="X8" s="66" t="s">
        <v>73</v>
      </c>
      <c r="Y8" s="69" t="s">
        <v>139</v>
      </c>
      <c r="Z8" s="40"/>
      <c r="AA8" s="40"/>
      <c r="AB8" s="40"/>
      <c r="AC8" s="40"/>
    </row>
    <row r="9" spans="1:29" ht="70" customHeight="1" x14ac:dyDescent="0.35">
      <c r="A9" s="39">
        <v>5</v>
      </c>
      <c r="B9" s="39" t="s">
        <v>165</v>
      </c>
      <c r="C9" s="68" t="s">
        <v>141</v>
      </c>
      <c r="D9" s="66" t="s">
        <v>73</v>
      </c>
      <c r="E9" s="69" t="s">
        <v>142</v>
      </c>
      <c r="F9" s="40"/>
      <c r="G9" s="68" t="s">
        <v>145</v>
      </c>
      <c r="H9" s="66" t="s">
        <v>73</v>
      </c>
      <c r="I9" s="69" t="s">
        <v>159</v>
      </c>
      <c r="J9" s="40"/>
      <c r="K9" s="68" t="s">
        <v>146</v>
      </c>
      <c r="L9" s="66" t="s">
        <v>73</v>
      </c>
      <c r="M9" s="69" t="s">
        <v>160</v>
      </c>
      <c r="N9" s="40"/>
      <c r="O9" s="68" t="s">
        <v>147</v>
      </c>
      <c r="P9" s="66" t="s">
        <v>73</v>
      </c>
      <c r="Q9" s="69" t="s">
        <v>579</v>
      </c>
      <c r="R9" s="40"/>
      <c r="S9" s="68" t="s">
        <v>73</v>
      </c>
      <c r="T9" s="66" t="s">
        <v>73</v>
      </c>
      <c r="U9" s="69" t="s">
        <v>73</v>
      </c>
      <c r="V9" s="40"/>
      <c r="W9" s="68" t="s">
        <v>148</v>
      </c>
      <c r="X9" s="66" t="s">
        <v>73</v>
      </c>
      <c r="Y9" s="69" t="s">
        <v>161</v>
      </c>
      <c r="Z9" s="40"/>
      <c r="AA9" s="40"/>
      <c r="AB9" s="40"/>
      <c r="AC9" s="40"/>
    </row>
    <row r="10" spans="1:29" ht="70" customHeight="1" x14ac:dyDescent="0.35">
      <c r="A10" s="39">
        <v>6</v>
      </c>
      <c r="B10" s="39" t="s">
        <v>166</v>
      </c>
      <c r="C10" s="68" t="s">
        <v>141</v>
      </c>
      <c r="D10" s="66" t="s">
        <v>73</v>
      </c>
      <c r="E10" s="69" t="s">
        <v>580</v>
      </c>
      <c r="F10" s="40"/>
      <c r="G10" s="68" t="s">
        <v>61</v>
      </c>
      <c r="H10" s="66" t="s">
        <v>73</v>
      </c>
      <c r="I10" s="69" t="s">
        <v>207</v>
      </c>
      <c r="J10" s="40"/>
      <c r="K10" s="68" t="s">
        <v>61</v>
      </c>
      <c r="L10" s="66" t="s">
        <v>73</v>
      </c>
      <c r="M10" s="69" t="s">
        <v>206</v>
      </c>
      <c r="N10" s="40"/>
      <c r="O10" s="68">
        <v>0.5</v>
      </c>
      <c r="P10" s="66" t="s">
        <v>73</v>
      </c>
      <c r="Q10" s="69" t="s">
        <v>208</v>
      </c>
      <c r="R10" s="40"/>
      <c r="S10" s="68" t="s">
        <v>193</v>
      </c>
      <c r="T10" s="66" t="s">
        <v>73</v>
      </c>
      <c r="U10" s="69" t="s">
        <v>208</v>
      </c>
      <c r="V10" s="40"/>
      <c r="W10" s="68">
        <v>0.7</v>
      </c>
      <c r="X10" s="66" t="s">
        <v>73</v>
      </c>
      <c r="Y10" s="69" t="s">
        <v>208</v>
      </c>
      <c r="Z10" s="40"/>
      <c r="AA10" s="40"/>
      <c r="AB10" s="40"/>
      <c r="AC10" s="40"/>
    </row>
    <row r="11" spans="1:29" ht="70" customHeight="1" x14ac:dyDescent="0.35">
      <c r="A11" s="39">
        <v>7</v>
      </c>
      <c r="B11" s="39" t="s">
        <v>167</v>
      </c>
      <c r="C11" s="68" t="s">
        <v>210</v>
      </c>
      <c r="D11" s="66" t="s">
        <v>73</v>
      </c>
      <c r="E11" s="69" t="s">
        <v>73</v>
      </c>
      <c r="F11" s="40"/>
      <c r="G11" s="68" t="s">
        <v>212</v>
      </c>
      <c r="H11" s="66" t="s">
        <v>73</v>
      </c>
      <c r="I11" s="69" t="s">
        <v>229</v>
      </c>
      <c r="J11" s="40"/>
      <c r="K11" s="68" t="s">
        <v>213</v>
      </c>
      <c r="L11" s="66" t="s">
        <v>73</v>
      </c>
      <c r="M11" s="69" t="s">
        <v>230</v>
      </c>
      <c r="N11" s="40"/>
      <c r="O11" s="68" t="s">
        <v>214</v>
      </c>
      <c r="P11" s="66" t="s">
        <v>73</v>
      </c>
      <c r="Q11" s="69" t="s">
        <v>231</v>
      </c>
      <c r="R11" s="40"/>
      <c r="S11" s="68" t="s">
        <v>215</v>
      </c>
      <c r="T11" s="66" t="s">
        <v>73</v>
      </c>
      <c r="U11" s="69" t="s">
        <v>232</v>
      </c>
      <c r="V11" s="40"/>
      <c r="W11" s="68" t="s">
        <v>212</v>
      </c>
      <c r="X11" s="66" t="s">
        <v>73</v>
      </c>
      <c r="Y11" s="69" t="s">
        <v>233</v>
      </c>
      <c r="Z11" s="40"/>
      <c r="AA11" s="40"/>
      <c r="AB11" s="40"/>
      <c r="AC11" s="40"/>
    </row>
    <row r="12" spans="1:29" ht="70" customHeight="1" x14ac:dyDescent="0.35">
      <c r="A12" s="39">
        <v>8</v>
      </c>
      <c r="B12" s="39" t="s">
        <v>168</v>
      </c>
      <c r="C12" s="68" t="s">
        <v>449</v>
      </c>
      <c r="D12" s="66" t="s">
        <v>73</v>
      </c>
      <c r="E12" s="69" t="s">
        <v>73</v>
      </c>
      <c r="F12" s="40"/>
      <c r="G12" s="68" t="s">
        <v>61</v>
      </c>
      <c r="H12" s="66" t="s">
        <v>73</v>
      </c>
      <c r="I12" s="69" t="s">
        <v>250</v>
      </c>
      <c r="J12" s="40"/>
      <c r="K12" s="68" t="s">
        <v>61</v>
      </c>
      <c r="L12" s="66" t="s">
        <v>73</v>
      </c>
      <c r="M12" s="69" t="s">
        <v>250</v>
      </c>
      <c r="N12" s="40"/>
      <c r="O12" s="68" t="s">
        <v>240</v>
      </c>
      <c r="P12" s="66" t="s">
        <v>73</v>
      </c>
      <c r="Q12" s="69" t="s">
        <v>250</v>
      </c>
      <c r="R12" s="40"/>
      <c r="S12" s="68" t="s">
        <v>61</v>
      </c>
      <c r="T12" s="66" t="s">
        <v>73</v>
      </c>
      <c r="U12" s="69" t="s">
        <v>250</v>
      </c>
      <c r="V12" s="40"/>
      <c r="W12" s="68" t="s">
        <v>241</v>
      </c>
      <c r="X12" s="66" t="s">
        <v>73</v>
      </c>
      <c r="Y12" s="69" t="s">
        <v>250</v>
      </c>
      <c r="Z12" s="40"/>
      <c r="AA12" s="40"/>
      <c r="AB12" s="40"/>
      <c r="AC12" s="40"/>
    </row>
    <row r="13" spans="1:29" ht="70" customHeight="1" x14ac:dyDescent="0.35">
      <c r="A13" s="24">
        <v>9</v>
      </c>
      <c r="B13" s="24" t="s">
        <v>169</v>
      </c>
      <c r="C13" s="70" t="s">
        <v>252</v>
      </c>
      <c r="D13" s="67" t="s">
        <v>73</v>
      </c>
      <c r="E13" s="71" t="s">
        <v>252</v>
      </c>
      <c r="F13" s="40"/>
      <c r="G13" s="70" t="s">
        <v>252</v>
      </c>
      <c r="H13" s="67" t="s">
        <v>73</v>
      </c>
      <c r="I13" s="71" t="s">
        <v>252</v>
      </c>
      <c r="J13" s="40"/>
      <c r="K13" s="70" t="s">
        <v>252</v>
      </c>
      <c r="L13" s="67" t="s">
        <v>73</v>
      </c>
      <c r="M13" s="71" t="s">
        <v>252</v>
      </c>
      <c r="N13" s="40"/>
      <c r="O13" s="70" t="s">
        <v>252</v>
      </c>
      <c r="P13" s="67" t="s">
        <v>73</v>
      </c>
      <c r="Q13" s="71" t="s">
        <v>252</v>
      </c>
      <c r="R13" s="40"/>
      <c r="S13" s="70" t="s">
        <v>252</v>
      </c>
      <c r="T13" s="67" t="s">
        <v>73</v>
      </c>
      <c r="U13" s="71" t="s">
        <v>252</v>
      </c>
      <c r="V13" s="40"/>
      <c r="W13" s="70" t="s">
        <v>252</v>
      </c>
      <c r="X13" s="67" t="s">
        <v>73</v>
      </c>
      <c r="Y13" s="71" t="s">
        <v>252</v>
      </c>
      <c r="Z13" s="40"/>
      <c r="AA13" s="40"/>
      <c r="AB13" s="40"/>
      <c r="AC13" s="40"/>
    </row>
    <row r="14" spans="1:29" ht="70" customHeight="1" x14ac:dyDescent="0.35">
      <c r="A14" s="39">
        <v>10</v>
      </c>
      <c r="B14" s="39" t="s">
        <v>170</v>
      </c>
      <c r="C14" s="68" t="s">
        <v>254</v>
      </c>
      <c r="D14" s="66" t="s">
        <v>73</v>
      </c>
      <c r="E14" s="69" t="s">
        <v>255</v>
      </c>
      <c r="F14" s="40"/>
      <c r="G14" s="68" t="s">
        <v>61</v>
      </c>
      <c r="H14" s="66" t="s">
        <v>73</v>
      </c>
      <c r="I14" s="69" t="s">
        <v>271</v>
      </c>
      <c r="J14" s="40"/>
      <c r="K14" s="68" t="s">
        <v>259</v>
      </c>
      <c r="L14" s="66" t="s">
        <v>73</v>
      </c>
      <c r="M14" s="69" t="s">
        <v>271</v>
      </c>
      <c r="N14" s="40"/>
      <c r="O14" s="68" t="s">
        <v>61</v>
      </c>
      <c r="P14" s="66" t="s">
        <v>73</v>
      </c>
      <c r="Q14" s="69" t="s">
        <v>271</v>
      </c>
      <c r="R14" s="40"/>
      <c r="S14" s="68" t="s">
        <v>260</v>
      </c>
      <c r="T14" s="66" t="s">
        <v>73</v>
      </c>
      <c r="U14" s="69" t="s">
        <v>272</v>
      </c>
      <c r="V14" s="40"/>
      <c r="W14" s="68" t="s">
        <v>261</v>
      </c>
      <c r="X14" s="66" t="s">
        <v>73</v>
      </c>
      <c r="Y14" s="69" t="s">
        <v>273</v>
      </c>
      <c r="Z14" s="40"/>
      <c r="AA14" s="40"/>
      <c r="AB14" s="40"/>
      <c r="AC14" s="40"/>
    </row>
    <row r="15" spans="1:29" ht="70" customHeight="1" x14ac:dyDescent="0.35">
      <c r="A15" s="39">
        <v>11</v>
      </c>
      <c r="B15" s="39" t="s">
        <v>171</v>
      </c>
      <c r="C15" s="68" t="s">
        <v>274</v>
      </c>
      <c r="D15" s="66" t="s">
        <v>73</v>
      </c>
      <c r="E15" s="69" t="s">
        <v>255</v>
      </c>
      <c r="F15" s="40"/>
      <c r="G15" s="68" t="s">
        <v>61</v>
      </c>
      <c r="H15" s="66" t="s">
        <v>73</v>
      </c>
      <c r="I15" s="69" t="s">
        <v>288</v>
      </c>
      <c r="J15" s="40"/>
      <c r="K15" s="68" t="s">
        <v>276</v>
      </c>
      <c r="L15" s="66" t="s">
        <v>73</v>
      </c>
      <c r="M15" s="69" t="s">
        <v>289</v>
      </c>
      <c r="N15" s="40"/>
      <c r="O15" s="68" t="s">
        <v>73</v>
      </c>
      <c r="P15" s="66" t="s">
        <v>73</v>
      </c>
      <c r="Q15" s="69" t="s">
        <v>73</v>
      </c>
      <c r="R15" s="40"/>
      <c r="S15" s="68" t="s">
        <v>277</v>
      </c>
      <c r="T15" s="66" t="s">
        <v>73</v>
      </c>
      <c r="U15" s="69" t="s">
        <v>290</v>
      </c>
      <c r="V15" s="40"/>
      <c r="W15" s="68" t="s">
        <v>278</v>
      </c>
      <c r="X15" s="66" t="s">
        <v>73</v>
      </c>
      <c r="Y15" s="69" t="s">
        <v>288</v>
      </c>
      <c r="Z15" s="40"/>
      <c r="AA15" s="40"/>
      <c r="AB15" s="40"/>
      <c r="AC15" s="40"/>
    </row>
    <row r="16" spans="1:29" ht="70" customHeight="1" x14ac:dyDescent="0.35">
      <c r="A16" s="39">
        <v>12</v>
      </c>
      <c r="B16" s="39" t="s">
        <v>172</v>
      </c>
      <c r="C16" s="68" t="s">
        <v>315</v>
      </c>
      <c r="D16" s="66" t="s">
        <v>73</v>
      </c>
      <c r="E16" s="69" t="s">
        <v>73</v>
      </c>
      <c r="F16" s="40"/>
      <c r="G16" s="68" t="s">
        <v>320</v>
      </c>
      <c r="H16" s="66" t="s">
        <v>73</v>
      </c>
      <c r="I16" s="69" t="s">
        <v>327</v>
      </c>
      <c r="J16" s="40"/>
      <c r="K16" s="68" t="s">
        <v>214</v>
      </c>
      <c r="L16" s="66" t="s">
        <v>73</v>
      </c>
      <c r="M16" s="69" t="s">
        <v>328</v>
      </c>
      <c r="N16" s="40"/>
      <c r="O16" s="68" t="s">
        <v>321</v>
      </c>
      <c r="P16" s="66" t="s">
        <v>73</v>
      </c>
      <c r="Q16" s="69" t="s">
        <v>329</v>
      </c>
      <c r="R16" s="40"/>
      <c r="S16" s="68" t="s">
        <v>73</v>
      </c>
      <c r="T16" s="66" t="s">
        <v>73</v>
      </c>
      <c r="U16" s="69" t="s">
        <v>73</v>
      </c>
      <c r="V16" s="40"/>
      <c r="W16" s="68" t="s">
        <v>73</v>
      </c>
      <c r="X16" s="66" t="s">
        <v>73</v>
      </c>
      <c r="Y16" s="69" t="s">
        <v>73</v>
      </c>
      <c r="Z16" s="40"/>
      <c r="AA16" s="40"/>
      <c r="AB16" s="40"/>
      <c r="AC16" s="40"/>
    </row>
    <row r="17" spans="1:30" ht="70" customHeight="1" x14ac:dyDescent="0.35">
      <c r="A17" s="39">
        <v>13</v>
      </c>
      <c r="B17" s="39" t="s">
        <v>173</v>
      </c>
      <c r="C17" s="68" t="s">
        <v>333</v>
      </c>
      <c r="D17" s="66" t="s">
        <v>73</v>
      </c>
      <c r="E17" s="69" t="s">
        <v>334</v>
      </c>
      <c r="F17" s="40"/>
      <c r="G17" s="68" t="s">
        <v>335</v>
      </c>
      <c r="H17" s="66" t="s">
        <v>73</v>
      </c>
      <c r="I17" s="69" t="s">
        <v>343</v>
      </c>
      <c r="J17" s="40"/>
      <c r="K17" s="68" t="s">
        <v>73</v>
      </c>
      <c r="L17" s="66" t="s">
        <v>73</v>
      </c>
      <c r="M17" s="69" t="s">
        <v>73</v>
      </c>
      <c r="N17" s="40"/>
      <c r="O17" s="68" t="s">
        <v>73</v>
      </c>
      <c r="P17" s="66" t="s">
        <v>73</v>
      </c>
      <c r="Q17" s="69" t="s">
        <v>73</v>
      </c>
      <c r="R17" s="40"/>
      <c r="S17" s="68" t="s">
        <v>336</v>
      </c>
      <c r="T17" s="66" t="s">
        <v>73</v>
      </c>
      <c r="U17" s="69" t="s">
        <v>343</v>
      </c>
      <c r="V17" s="40"/>
      <c r="W17" s="68" t="s">
        <v>337</v>
      </c>
      <c r="X17" s="66" t="s">
        <v>73</v>
      </c>
      <c r="Y17" s="69" t="s">
        <v>344</v>
      </c>
      <c r="Z17" s="40"/>
      <c r="AA17" s="40"/>
      <c r="AB17" s="40"/>
      <c r="AC17" s="40"/>
    </row>
    <row r="18" spans="1:30" ht="70" customHeight="1" x14ac:dyDescent="0.35">
      <c r="A18" s="39">
        <v>14</v>
      </c>
      <c r="B18" s="39" t="s">
        <v>174</v>
      </c>
      <c r="C18" s="68" t="s">
        <v>347</v>
      </c>
      <c r="D18" s="66" t="s">
        <v>73</v>
      </c>
      <c r="E18" s="69" t="s">
        <v>582</v>
      </c>
      <c r="F18" s="40"/>
      <c r="G18" s="68" t="s">
        <v>555</v>
      </c>
      <c r="H18" s="66" t="s">
        <v>73</v>
      </c>
      <c r="I18" s="69" t="s">
        <v>73</v>
      </c>
      <c r="J18" s="40"/>
      <c r="K18" s="68" t="s">
        <v>351</v>
      </c>
      <c r="L18" s="66" t="s">
        <v>73</v>
      </c>
      <c r="M18" s="69" t="s">
        <v>365</v>
      </c>
      <c r="N18" s="40"/>
      <c r="O18" s="68" t="s">
        <v>352</v>
      </c>
      <c r="P18" s="66" t="s">
        <v>73</v>
      </c>
      <c r="Q18" s="69" t="s">
        <v>366</v>
      </c>
      <c r="R18" s="40"/>
      <c r="S18" s="68" t="s">
        <v>353</v>
      </c>
      <c r="T18" s="66" t="s">
        <v>73</v>
      </c>
      <c r="U18" s="69" t="s">
        <v>367</v>
      </c>
      <c r="V18" s="40"/>
      <c r="W18" s="68" t="s">
        <v>354</v>
      </c>
      <c r="X18" s="66" t="s">
        <v>73</v>
      </c>
      <c r="Y18" s="69" t="s">
        <v>368</v>
      </c>
      <c r="Z18" s="40"/>
      <c r="AA18" s="40"/>
      <c r="AB18" s="40"/>
      <c r="AC18" s="40"/>
    </row>
    <row r="19" spans="1:30" ht="70" customHeight="1" x14ac:dyDescent="0.35">
      <c r="A19" s="39">
        <v>15</v>
      </c>
      <c r="B19" s="39" t="s">
        <v>175</v>
      </c>
      <c r="C19" s="68" t="s">
        <v>374</v>
      </c>
      <c r="D19" s="66" t="s">
        <v>73</v>
      </c>
      <c r="E19" s="69" t="s">
        <v>387</v>
      </c>
      <c r="F19" s="40"/>
      <c r="G19" s="68" t="s">
        <v>555</v>
      </c>
      <c r="H19" s="66" t="s">
        <v>73</v>
      </c>
      <c r="I19" s="69" t="s">
        <v>555</v>
      </c>
      <c r="J19" s="40"/>
      <c r="K19" s="68" t="s">
        <v>376</v>
      </c>
      <c r="L19" s="66" t="s">
        <v>73</v>
      </c>
      <c r="M19" s="69" t="s">
        <v>388</v>
      </c>
      <c r="N19" s="40"/>
      <c r="O19" s="68" t="s">
        <v>73</v>
      </c>
      <c r="P19" s="66" t="s">
        <v>73</v>
      </c>
      <c r="Q19" s="69" t="s">
        <v>73</v>
      </c>
      <c r="R19" s="40"/>
      <c r="S19" s="68" t="s">
        <v>377</v>
      </c>
      <c r="T19" s="66" t="s">
        <v>73</v>
      </c>
      <c r="U19" s="69" t="s">
        <v>389</v>
      </c>
      <c r="V19" s="40"/>
      <c r="W19" s="68" t="s">
        <v>378</v>
      </c>
      <c r="X19" s="66" t="s">
        <v>73</v>
      </c>
      <c r="Y19" s="69" t="s">
        <v>390</v>
      </c>
      <c r="Z19" s="40"/>
      <c r="AA19" s="40"/>
      <c r="AB19" s="40"/>
      <c r="AC19" s="40"/>
    </row>
    <row r="20" spans="1:30" ht="70" customHeight="1" x14ac:dyDescent="0.35">
      <c r="A20" s="39">
        <v>16</v>
      </c>
      <c r="B20" s="39" t="s">
        <v>176</v>
      </c>
      <c r="C20" s="72" t="s">
        <v>392</v>
      </c>
      <c r="D20" s="73" t="s">
        <v>73</v>
      </c>
      <c r="E20" s="74" t="s">
        <v>73</v>
      </c>
      <c r="F20" s="40"/>
      <c r="G20" s="72" t="s">
        <v>395</v>
      </c>
      <c r="H20" s="73" t="s">
        <v>73</v>
      </c>
      <c r="I20" s="74" t="s">
        <v>73</v>
      </c>
      <c r="J20" s="40"/>
      <c r="K20" s="72" t="s">
        <v>396</v>
      </c>
      <c r="L20" s="73" t="s">
        <v>73</v>
      </c>
      <c r="M20" s="74" t="s">
        <v>73</v>
      </c>
      <c r="N20" s="40"/>
      <c r="O20" s="72" t="s">
        <v>397</v>
      </c>
      <c r="P20" s="73" t="s">
        <v>73</v>
      </c>
      <c r="Q20" s="74" t="s">
        <v>73</v>
      </c>
      <c r="R20" s="40"/>
      <c r="S20" s="72" t="s">
        <v>73</v>
      </c>
      <c r="T20" s="73" t="s">
        <v>73</v>
      </c>
      <c r="U20" s="74" t="s">
        <v>73</v>
      </c>
      <c r="V20" s="40"/>
      <c r="W20" s="72" t="s">
        <v>398</v>
      </c>
      <c r="X20" s="73" t="s">
        <v>73</v>
      </c>
      <c r="Y20" s="74" t="s">
        <v>73</v>
      </c>
      <c r="Z20" s="40"/>
      <c r="AA20" s="40"/>
      <c r="AB20" s="40"/>
      <c r="AC20" s="40"/>
      <c r="AD20" s="40"/>
    </row>
    <row r="21" spans="1:30" s="38" customFormat="1" x14ac:dyDescent="0.35">
      <c r="F21" s="5"/>
      <c r="J21" s="5"/>
      <c r="N21" s="5"/>
      <c r="R21" s="5"/>
      <c r="V21" s="5"/>
      <c r="Z21" s="5"/>
    </row>
    <row r="22" spans="1:30" ht="70" customHeight="1" x14ac:dyDescent="0.35">
      <c r="A22" s="58">
        <v>17</v>
      </c>
      <c r="B22" s="78" t="s">
        <v>543</v>
      </c>
      <c r="C22" s="81" t="s">
        <v>538</v>
      </c>
      <c r="D22" s="82" t="s">
        <v>73</v>
      </c>
      <c r="E22" s="83" t="s">
        <v>73</v>
      </c>
      <c r="G22" s="81" t="s">
        <v>241</v>
      </c>
      <c r="H22" s="82" t="s">
        <v>73</v>
      </c>
      <c r="I22" s="83" t="s">
        <v>73</v>
      </c>
      <c r="K22" s="81" t="s">
        <v>546</v>
      </c>
      <c r="L22" s="82" t="s">
        <v>73</v>
      </c>
      <c r="M22" s="83" t="s">
        <v>73</v>
      </c>
      <c r="O22" s="81" t="s">
        <v>547</v>
      </c>
      <c r="P22" s="82" t="s">
        <v>73</v>
      </c>
      <c r="Q22" s="83" t="s">
        <v>73</v>
      </c>
      <c r="S22" s="81" t="s">
        <v>548</v>
      </c>
      <c r="T22" s="82" t="s">
        <v>73</v>
      </c>
      <c r="U22" s="83" t="s">
        <v>73</v>
      </c>
      <c r="W22" s="81" t="s">
        <v>73</v>
      </c>
      <c r="X22" s="82" t="s">
        <v>73</v>
      </c>
      <c r="Y22" s="83" t="s">
        <v>73</v>
      </c>
      <c r="AA22" s="38"/>
      <c r="AB22" s="38"/>
      <c r="AC22" s="38"/>
    </row>
    <row r="23" spans="1:30" ht="70" customHeight="1" x14ac:dyDescent="0.35">
      <c r="A23" s="59">
        <v>18</v>
      </c>
      <c r="B23" s="79" t="s">
        <v>544</v>
      </c>
      <c r="C23" s="84" t="s">
        <v>549</v>
      </c>
      <c r="D23" s="29" t="s">
        <v>73</v>
      </c>
      <c r="E23" s="85" t="s">
        <v>550</v>
      </c>
      <c r="G23" s="84" t="s">
        <v>555</v>
      </c>
      <c r="H23" s="29" t="s">
        <v>73</v>
      </c>
      <c r="I23" s="85" t="s">
        <v>558</v>
      </c>
      <c r="K23" s="84" t="s">
        <v>553</v>
      </c>
      <c r="L23" s="29" t="s">
        <v>73</v>
      </c>
      <c r="M23" s="85" t="s">
        <v>554</v>
      </c>
      <c r="O23" s="84" t="s">
        <v>73</v>
      </c>
      <c r="P23" s="29" t="s">
        <v>73</v>
      </c>
      <c r="Q23" s="85" t="s">
        <v>73</v>
      </c>
      <c r="S23" s="84" t="s">
        <v>73</v>
      </c>
      <c r="T23" s="29" t="s">
        <v>73</v>
      </c>
      <c r="U23" s="85" t="s">
        <v>73</v>
      </c>
      <c r="W23" s="84" t="s">
        <v>557</v>
      </c>
      <c r="X23" s="29" t="s">
        <v>73</v>
      </c>
      <c r="Y23" s="85" t="s">
        <v>581</v>
      </c>
      <c r="AA23" s="38"/>
      <c r="AB23" s="38"/>
      <c r="AC23" s="38"/>
    </row>
    <row r="24" spans="1:30" ht="70" customHeight="1" x14ac:dyDescent="0.35">
      <c r="A24" s="60">
        <v>19</v>
      </c>
      <c r="B24" s="80" t="s">
        <v>545</v>
      </c>
      <c r="C24" s="86" t="s">
        <v>559</v>
      </c>
      <c r="D24" s="87" t="s">
        <v>73</v>
      </c>
      <c r="E24" s="88" t="s">
        <v>73</v>
      </c>
      <c r="G24" s="86" t="s">
        <v>560</v>
      </c>
      <c r="H24" s="87" t="s">
        <v>73</v>
      </c>
      <c r="I24" s="88" t="s">
        <v>564</v>
      </c>
      <c r="K24" s="86" t="s">
        <v>561</v>
      </c>
      <c r="L24" s="87" t="s">
        <v>73</v>
      </c>
      <c r="M24" s="88" t="s">
        <v>563</v>
      </c>
      <c r="O24" s="86" t="s">
        <v>562</v>
      </c>
      <c r="P24" s="87" t="s">
        <v>73</v>
      </c>
      <c r="Q24" s="88" t="s">
        <v>565</v>
      </c>
      <c r="S24" s="86" t="s">
        <v>73</v>
      </c>
      <c r="T24" s="87" t="s">
        <v>73</v>
      </c>
      <c r="U24" s="88" t="s">
        <v>73</v>
      </c>
      <c r="W24" s="86" t="s">
        <v>73</v>
      </c>
      <c r="X24" s="87" t="s">
        <v>73</v>
      </c>
      <c r="Y24" s="88" t="s">
        <v>73</v>
      </c>
      <c r="AA24" s="38"/>
      <c r="AB24" s="38"/>
      <c r="AC24" s="38"/>
    </row>
    <row r="25" spans="1:30" s="38" customFormat="1" x14ac:dyDescent="0.35">
      <c r="F25" s="5"/>
      <c r="J25" s="5"/>
      <c r="N25" s="5"/>
      <c r="R25" s="5"/>
      <c r="V25" s="5"/>
      <c r="Z25" s="5"/>
    </row>
    <row r="26" spans="1:30" x14ac:dyDescent="0.35">
      <c r="A26" s="38"/>
      <c r="B26" s="89" t="s">
        <v>570</v>
      </c>
      <c r="C26" s="38"/>
      <c r="D26" s="38"/>
      <c r="E26" s="38"/>
      <c r="G26" s="90">
        <f>(60+40+70)/3</f>
        <v>56.666666666666664</v>
      </c>
      <c r="H26" s="91">
        <v>0.3</v>
      </c>
      <c r="I26" s="92">
        <f>(20+10+10)/3</f>
        <v>13.333333333333334</v>
      </c>
      <c r="K26" s="90">
        <f>(60+60+40+60+50+55+50+30+50+50+20+60+40)/13</f>
        <v>48.07692307692308</v>
      </c>
      <c r="L26" s="91">
        <v>0.2</v>
      </c>
      <c r="M26" s="92">
        <f>(10+35+20+20+10+10+50)/7</f>
        <v>22.142857142857142</v>
      </c>
      <c r="O26" s="90">
        <f>(40+50+60+30+50+50+30+40+35+40+25+40+80)/13</f>
        <v>43.846153846153847</v>
      </c>
      <c r="P26" s="91">
        <v>0.4</v>
      </c>
      <c r="Q26" s="92">
        <f>(10+50+20+15+50+20+20)/7</f>
        <v>26.428571428571427</v>
      </c>
      <c r="S26" s="90">
        <f>(15+40+60+20+30+25+40+35+35+40+35+20)/12</f>
        <v>32.916666666666664</v>
      </c>
      <c r="T26" s="91">
        <v>50</v>
      </c>
      <c r="U26" s="92">
        <f>(50+15+70+30+50+30+30)/7</f>
        <v>39.285714285714285</v>
      </c>
      <c r="W26" s="90">
        <f>(70+60+70+50+70+70+70+70+70+60+50+60+50+80)/14</f>
        <v>64.285714285714292</v>
      </c>
      <c r="X26" s="91">
        <v>0.4</v>
      </c>
      <c r="Y26" s="92">
        <f>(50+15+10+10+15+30+20)/7</f>
        <v>21.428571428571427</v>
      </c>
      <c r="AA26" s="38"/>
      <c r="AB26" s="38"/>
      <c r="AC26" s="38"/>
    </row>
  </sheetData>
  <mergeCells count="7">
    <mergeCell ref="W3:Y3"/>
    <mergeCell ref="AA3:AC3"/>
    <mergeCell ref="A1:O1"/>
    <mergeCell ref="G3:I3"/>
    <mergeCell ref="K3:M3"/>
    <mergeCell ref="O3:Q3"/>
    <mergeCell ref="S3:U3"/>
  </mergeCells>
  <pageMargins left="0.7" right="0.7" top="0.75" bottom="0.75" header="0.3" footer="0.3"/>
  <pageSetup paperSize="9"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5B25-F53F-48D3-B638-B34917C167C2}">
  <dimension ref="A6:AD25"/>
  <sheetViews>
    <sheetView topLeftCell="A7" zoomScale="55" zoomScaleNormal="55" workbookViewId="0">
      <selection activeCell="I15" sqref="I15"/>
    </sheetView>
  </sheetViews>
  <sheetFormatPr baseColWidth="10" defaultRowHeight="14.5" x14ac:dyDescent="0.35"/>
  <cols>
    <col min="1" max="1" width="10.90625" customWidth="1"/>
    <col min="2" max="2" width="14.54296875" customWidth="1"/>
    <col min="3" max="3" width="16" customWidth="1"/>
    <col min="12" max="12" width="15.1796875" customWidth="1"/>
    <col min="13" max="13" width="16.90625" customWidth="1"/>
  </cols>
  <sheetData>
    <row r="6" spans="1:30" ht="58" x14ac:dyDescent="0.35">
      <c r="A6" s="7" t="s">
        <v>571</v>
      </c>
      <c r="B6" s="7" t="s">
        <v>572</v>
      </c>
      <c r="C6" s="7" t="s">
        <v>555</v>
      </c>
      <c r="D6" s="7" t="s">
        <v>293</v>
      </c>
      <c r="L6" s="93" t="s">
        <v>571</v>
      </c>
      <c r="M6" s="100" t="s">
        <v>573</v>
      </c>
      <c r="N6" s="93" t="s">
        <v>578</v>
      </c>
      <c r="V6" t="s">
        <v>574</v>
      </c>
      <c r="W6" t="s">
        <v>10</v>
      </c>
      <c r="AC6" t="s">
        <v>574</v>
      </c>
      <c r="AD6" s="3" t="s">
        <v>576</v>
      </c>
    </row>
    <row r="7" spans="1:30" ht="29" x14ac:dyDescent="0.35">
      <c r="A7" s="7" t="s">
        <v>545</v>
      </c>
      <c r="B7" s="99">
        <v>8</v>
      </c>
      <c r="C7" s="7">
        <v>4</v>
      </c>
      <c r="D7" s="7">
        <v>1</v>
      </c>
      <c r="L7" s="7" t="s">
        <v>488</v>
      </c>
      <c r="M7" s="101">
        <v>10</v>
      </c>
      <c r="N7">
        <v>2</v>
      </c>
      <c r="V7" t="s">
        <v>9</v>
      </c>
      <c r="W7">
        <f>(60+40+70)/3</f>
        <v>56.666666666666664</v>
      </c>
      <c r="AC7" t="s">
        <v>9</v>
      </c>
      <c r="AD7" s="94">
        <f>(20+10+10)/3</f>
        <v>13.333333333333334</v>
      </c>
    </row>
    <row r="8" spans="1:30" x14ac:dyDescent="0.35">
      <c r="A8" s="7" t="s">
        <v>496</v>
      </c>
      <c r="B8" s="99">
        <f>(30+35)/2</f>
        <v>32.5</v>
      </c>
      <c r="C8" s="7">
        <v>3</v>
      </c>
      <c r="D8" s="7">
        <v>2</v>
      </c>
      <c r="L8" s="7" t="s">
        <v>497</v>
      </c>
      <c r="M8" s="101">
        <v>10</v>
      </c>
      <c r="N8">
        <v>1</v>
      </c>
      <c r="V8" t="s">
        <v>575</v>
      </c>
      <c r="W8">
        <f>(60+60+40+60+50+55+50+30+50+50+20+60+40)/13</f>
        <v>48.07692307692308</v>
      </c>
      <c r="AC8" t="s">
        <v>575</v>
      </c>
      <c r="AD8" s="94">
        <f>(10+35+20+20+10+10+50)/7</f>
        <v>22.142857142857142</v>
      </c>
    </row>
    <row r="9" spans="1:30" x14ac:dyDescent="0.35">
      <c r="A9" s="7" t="s">
        <v>500</v>
      </c>
      <c r="B9" s="99">
        <f>(40+20+25+50)/4</f>
        <v>33.75</v>
      </c>
      <c r="C9" s="7">
        <v>1</v>
      </c>
      <c r="D9" s="7">
        <v>4</v>
      </c>
      <c r="L9" s="7" t="s">
        <v>490</v>
      </c>
      <c r="M9" s="101">
        <v>15</v>
      </c>
      <c r="N9">
        <v>3</v>
      </c>
      <c r="V9" t="s">
        <v>24</v>
      </c>
      <c r="W9">
        <f>(40+50+60+30+50+50+30+40+35+40+25+40+80)/13</f>
        <v>43.846153846153847</v>
      </c>
      <c r="AC9" t="s">
        <v>24</v>
      </c>
      <c r="AD9" s="94">
        <f>(10+50+20+15+50+20+20)/7</f>
        <v>26.428571428571427</v>
      </c>
    </row>
    <row r="10" spans="1:30" x14ac:dyDescent="0.35">
      <c r="A10" s="7" t="s">
        <v>503</v>
      </c>
      <c r="B10" s="99">
        <f>(40+30+20+50)/4</f>
        <v>35</v>
      </c>
      <c r="C10" s="7">
        <v>1</v>
      </c>
      <c r="D10" s="7">
        <v>4</v>
      </c>
      <c r="G10">
        <f>AVERAGE(Tableau3[Colonne1])</f>
        <v>3.0555555555555554</v>
      </c>
      <c r="L10" s="7" t="s">
        <v>489</v>
      </c>
      <c r="M10" s="101">
        <v>20</v>
      </c>
      <c r="N10">
        <v>1</v>
      </c>
      <c r="V10" t="s">
        <v>25</v>
      </c>
      <c r="W10">
        <f>(15+40+60+20+30+25+40+35+35+40+35+20)/12</f>
        <v>32.916666666666664</v>
      </c>
      <c r="AC10" t="s">
        <v>25</v>
      </c>
      <c r="AD10" s="94">
        <f>(50+15+70+30+50+30+30)/7</f>
        <v>39.285714285714285</v>
      </c>
    </row>
    <row r="11" spans="1:30" x14ac:dyDescent="0.35">
      <c r="A11" s="7" t="s">
        <v>491</v>
      </c>
      <c r="B11" s="99">
        <f>(50+30+25)/3</f>
        <v>35</v>
      </c>
      <c r="C11" s="7">
        <v>2</v>
      </c>
      <c r="D11" s="7">
        <v>3</v>
      </c>
      <c r="L11" s="7" t="s">
        <v>498</v>
      </c>
      <c r="M11" s="101">
        <v>22.5</v>
      </c>
      <c r="N11">
        <v>4</v>
      </c>
      <c r="Q11">
        <f>AVERAGE(N7:N18)</f>
        <v>2.5833333333333335</v>
      </c>
      <c r="V11" t="s">
        <v>72</v>
      </c>
      <c r="W11">
        <f>(70+60+70+50+70+70+70+70+70+60+50+60+50+80)/14</f>
        <v>64.285714285714292</v>
      </c>
      <c r="AC11" t="s">
        <v>72</v>
      </c>
      <c r="AD11" s="94">
        <f>(50+15+10+10+15+30+20)/7</f>
        <v>21.428571428571427</v>
      </c>
    </row>
    <row r="12" spans="1:30" x14ac:dyDescent="0.35">
      <c r="A12" s="7" t="s">
        <v>488</v>
      </c>
      <c r="B12" s="99">
        <f>(60+15+20+70)/4</f>
        <v>41.25</v>
      </c>
      <c r="C12" s="7">
        <v>1</v>
      </c>
      <c r="D12" s="7">
        <v>4</v>
      </c>
      <c r="L12" s="7" t="s">
        <v>494</v>
      </c>
      <c r="M12" s="101">
        <f>(20+20+20+30+10)/4</f>
        <v>25</v>
      </c>
      <c r="N12">
        <v>5</v>
      </c>
      <c r="AC12" t="s">
        <v>577</v>
      </c>
      <c r="AD12">
        <f>AVERAGE(AD7:AD11)</f>
        <v>24.523809523809522</v>
      </c>
    </row>
    <row r="13" spans="1:30" ht="29" x14ac:dyDescent="0.35">
      <c r="A13" s="7" t="s">
        <v>498</v>
      </c>
      <c r="B13" s="99">
        <f>(50+40+40+50)/4</f>
        <v>45</v>
      </c>
      <c r="C13" s="7">
        <v>1</v>
      </c>
      <c r="D13" s="7">
        <v>4</v>
      </c>
      <c r="L13" s="7" t="s">
        <v>544</v>
      </c>
      <c r="M13" s="101">
        <f>(10+50+20)/3</f>
        <v>26.666666666666668</v>
      </c>
      <c r="N13">
        <v>2</v>
      </c>
    </row>
    <row r="14" spans="1:30" x14ac:dyDescent="0.35">
      <c r="A14" s="7" t="s">
        <v>497</v>
      </c>
      <c r="B14" s="99">
        <f>(35+60)/2</f>
        <v>47.5</v>
      </c>
      <c r="C14" s="7">
        <v>3</v>
      </c>
      <c r="D14" s="7">
        <v>2</v>
      </c>
      <c r="L14" s="7" t="s">
        <v>499</v>
      </c>
      <c r="M14" s="101">
        <v>30</v>
      </c>
      <c r="N14">
        <v>3</v>
      </c>
    </row>
    <row r="15" spans="1:30" ht="29" x14ac:dyDescent="0.35">
      <c r="A15" s="7" t="s">
        <v>587</v>
      </c>
      <c r="B15" s="99">
        <f>(70+60+40+20)/4</f>
        <v>47.5</v>
      </c>
      <c r="C15" s="7">
        <v>1</v>
      </c>
      <c r="D15" s="7">
        <v>4</v>
      </c>
      <c r="L15" s="7" t="s">
        <v>495</v>
      </c>
      <c r="M15" s="101">
        <v>35</v>
      </c>
      <c r="N15">
        <v>2</v>
      </c>
    </row>
    <row r="16" spans="1:30" ht="29" x14ac:dyDescent="0.35">
      <c r="A16" s="7" t="s">
        <v>499</v>
      </c>
      <c r="B16" s="99">
        <f>(50+35+60)/3</f>
        <v>48.333333333333336</v>
      </c>
      <c r="C16" s="7">
        <v>2</v>
      </c>
      <c r="D16" s="7">
        <v>3</v>
      </c>
      <c r="L16" s="7" t="s">
        <v>545</v>
      </c>
      <c r="M16" s="101">
        <f>(10+40+70)/3</f>
        <v>40</v>
      </c>
      <c r="N16">
        <v>2</v>
      </c>
    </row>
    <row r="17" spans="1:19" x14ac:dyDescent="0.35">
      <c r="A17" s="7" t="s">
        <v>490</v>
      </c>
      <c r="B17" s="99">
        <f>(50+30+70)/3</f>
        <v>50</v>
      </c>
      <c r="C17" s="7">
        <v>2</v>
      </c>
      <c r="D17" s="7">
        <v>3</v>
      </c>
      <c r="L17" s="7" t="s">
        <v>502</v>
      </c>
      <c r="M17" s="101">
        <v>50</v>
      </c>
      <c r="N17">
        <v>3</v>
      </c>
      <c r="S17">
        <f>AVERAGE(W7:W11)</f>
        <v>49.158424908424912</v>
      </c>
    </row>
    <row r="18" spans="1:19" x14ac:dyDescent="0.35">
      <c r="A18" s="7" t="s">
        <v>495</v>
      </c>
      <c r="B18" s="99">
        <f>(50+35+70)/3</f>
        <v>51.666666666666664</v>
      </c>
      <c r="C18" s="7">
        <v>2</v>
      </c>
      <c r="D18" s="7">
        <v>3</v>
      </c>
      <c r="L18" s="7" t="s">
        <v>491</v>
      </c>
      <c r="M18" s="101">
        <f>(50+70)/2</f>
        <v>60</v>
      </c>
      <c r="N18">
        <v>3</v>
      </c>
    </row>
    <row r="19" spans="1:19" ht="29" x14ac:dyDescent="0.35">
      <c r="A19" s="7" t="s">
        <v>501</v>
      </c>
      <c r="B19" s="99">
        <f>(60+50+40+60)/4</f>
        <v>52.5</v>
      </c>
      <c r="C19" s="7">
        <v>1</v>
      </c>
      <c r="D19" s="7">
        <v>4</v>
      </c>
      <c r="L19" s="7" t="s">
        <v>501</v>
      </c>
      <c r="M19" t="s">
        <v>73</v>
      </c>
      <c r="N19" t="s">
        <v>73</v>
      </c>
    </row>
    <row r="20" spans="1:19" ht="29" x14ac:dyDescent="0.35">
      <c r="A20" s="7" t="s">
        <v>494</v>
      </c>
      <c r="B20" s="99">
        <f>(55+40+70)/3</f>
        <v>55</v>
      </c>
      <c r="C20" s="7">
        <v>2</v>
      </c>
      <c r="D20" s="7">
        <v>3</v>
      </c>
      <c r="L20" s="7" t="s">
        <v>503</v>
      </c>
      <c r="M20" t="s">
        <v>73</v>
      </c>
      <c r="N20" t="s">
        <v>73</v>
      </c>
    </row>
    <row r="21" spans="1:19" x14ac:dyDescent="0.35">
      <c r="A21" s="7" t="s">
        <v>492</v>
      </c>
      <c r="B21" s="99">
        <f>(40+70)/2</f>
        <v>55</v>
      </c>
      <c r="C21" s="7">
        <v>3</v>
      </c>
      <c r="D21" s="7">
        <v>2</v>
      </c>
      <c r="L21" s="7" t="s">
        <v>492</v>
      </c>
      <c r="M21" t="s">
        <v>73</v>
      </c>
      <c r="N21" t="s">
        <v>73</v>
      </c>
    </row>
    <row r="22" spans="1:19" ht="29" x14ac:dyDescent="0.35">
      <c r="A22" s="7" t="s">
        <v>544</v>
      </c>
      <c r="B22" s="99">
        <f>(40+80)/2</f>
        <v>60</v>
      </c>
      <c r="C22" s="7">
        <v>3</v>
      </c>
      <c r="D22" s="7">
        <v>2</v>
      </c>
      <c r="L22" s="7" t="s">
        <v>496</v>
      </c>
      <c r="M22" t="s">
        <v>73</v>
      </c>
      <c r="N22" t="s">
        <v>73</v>
      </c>
    </row>
    <row r="23" spans="1:19" x14ac:dyDescent="0.35">
      <c r="A23" s="7" t="s">
        <v>489</v>
      </c>
      <c r="B23" s="99">
        <f>(60+70+50+70)/4</f>
        <v>62.5</v>
      </c>
      <c r="C23" s="7">
        <v>1</v>
      </c>
      <c r="D23" s="7">
        <v>4</v>
      </c>
      <c r="L23" s="7" t="s">
        <v>500</v>
      </c>
      <c r="M23" t="s">
        <v>73</v>
      </c>
      <c r="N23" t="s">
        <v>73</v>
      </c>
    </row>
    <row r="24" spans="1:19" ht="29" x14ac:dyDescent="0.35">
      <c r="A24" s="7" t="s">
        <v>502</v>
      </c>
      <c r="B24" s="99">
        <f>(60+60+70)/3</f>
        <v>63.333333333333336</v>
      </c>
      <c r="C24" s="7">
        <v>2</v>
      </c>
      <c r="D24" s="7">
        <v>3</v>
      </c>
      <c r="L24" s="7" t="s">
        <v>587</v>
      </c>
      <c r="M24" t="s">
        <v>73</v>
      </c>
      <c r="N24" t="s">
        <v>73</v>
      </c>
    </row>
    <row r="25" spans="1:19" x14ac:dyDescent="0.35">
      <c r="A25" s="7" t="s">
        <v>569</v>
      </c>
      <c r="B25" s="7">
        <f>AVERAGE(Tableau3[Moyenne_CES])</f>
        <v>45.768518518518519</v>
      </c>
      <c r="C25" s="7"/>
      <c r="L25" t="s">
        <v>577</v>
      </c>
      <c r="M25">
        <f>AVERAGE(M7:M16)</f>
        <v>23.416666666666664</v>
      </c>
    </row>
  </sheetData>
  <sheetProtection algorithmName="SHA-512" hashValue="UW1VliDKGwof6xX1JkEc+45I+PjWgQLjedLS7QrDD/yDnAJie7DaTV+sjy+8aq53w9KfClDVgiojQJhaMxnaGA==" saltValue="YrLxd1sqi3XZIDbMtkBNHw==" spinCount="100000" sheet="1" objects="1" scenarios="1"/>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Informations</vt:lpstr>
      <vt:lpstr>Analyse des PLU</vt:lpstr>
      <vt:lpstr>Analyse comparative des PLU</vt:lpstr>
      <vt:lpstr>Brouillon-Graphiques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Massot</dc:creator>
  <cp:lastModifiedBy>Nicolas Massot</cp:lastModifiedBy>
  <cp:lastPrinted>2022-06-01T12:39:38Z</cp:lastPrinted>
  <dcterms:created xsi:type="dcterms:W3CDTF">2022-05-23T09:46:08Z</dcterms:created>
  <dcterms:modified xsi:type="dcterms:W3CDTF">2022-06-20T22:21:11Z</dcterms:modified>
</cp:coreProperties>
</file>